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2_04_1500_1_basil_12" sheetId="1" r:id="rId1"/>
  </sheets>
  <calcPr calcId="162913"/>
</workbook>
</file>

<file path=xl/calcChain.xml><?xml version="1.0" encoding="utf-8"?>
<calcChain xmlns="http://schemas.openxmlformats.org/spreadsheetml/2006/main">
  <c r="Z13" i="1" l="1"/>
  <c r="Z14" i="1"/>
  <c r="Z15" i="1"/>
  <c r="Z16" i="1"/>
  <c r="Z17" i="1"/>
  <c r="Z18" i="1"/>
  <c r="Z19" i="1"/>
  <c r="Z20" i="1"/>
  <c r="Z21" i="1"/>
  <c r="Z22" i="1"/>
  <c r="Z23" i="1"/>
  <c r="Z24" i="1"/>
  <c r="Z25" i="1"/>
  <c r="Q13" i="1" l="1"/>
  <c r="V13" i="1"/>
  <c r="CB13" i="1" s="1"/>
  <c r="X13" i="1"/>
  <c r="Y13" i="1"/>
  <c r="AH13" i="1"/>
  <c r="AJ13" i="1" s="1"/>
  <c r="BG13" i="1"/>
  <c r="E13" i="1" s="1"/>
  <c r="BI13" i="1"/>
  <c r="BJ13" i="1"/>
  <c r="BK13" i="1"/>
  <c r="BP13" i="1"/>
  <c r="BQ13" i="1" s="1"/>
  <c r="BS13" i="1"/>
  <c r="CA13" i="1"/>
  <c r="O13" i="1" s="1"/>
  <c r="CC13" i="1"/>
  <c r="P13" i="1" s="1"/>
  <c r="CD13" i="1"/>
  <c r="CE13" i="1"/>
  <c r="Q14" i="1"/>
  <c r="V14" i="1"/>
  <c r="CB14" i="1" s="1"/>
  <c r="X14" i="1"/>
  <c r="Y14" i="1"/>
  <c r="AH14" i="1"/>
  <c r="AJ14" i="1" s="1"/>
  <c r="BG14" i="1"/>
  <c r="E14" i="1" s="1"/>
  <c r="BI14" i="1"/>
  <c r="BJ14" i="1"/>
  <c r="BK14" i="1"/>
  <c r="BP14" i="1"/>
  <c r="BQ14" i="1" s="1"/>
  <c r="BS14" i="1"/>
  <c r="CA14" i="1"/>
  <c r="O14" i="1" s="1"/>
  <c r="CC14" i="1"/>
  <c r="P14" i="1" s="1"/>
  <c r="CD14" i="1"/>
  <c r="CE14" i="1"/>
  <c r="Q15" i="1"/>
  <c r="V15" i="1"/>
  <c r="CB15" i="1" s="1"/>
  <c r="X15" i="1"/>
  <c r="Y15" i="1"/>
  <c r="AH15" i="1"/>
  <c r="AJ15" i="1" s="1"/>
  <c r="BG15" i="1"/>
  <c r="E15" i="1" s="1"/>
  <c r="BI15" i="1"/>
  <c r="BJ15" i="1"/>
  <c r="BK15" i="1"/>
  <c r="BP15" i="1"/>
  <c r="BQ15" i="1" s="1"/>
  <c r="BS15" i="1"/>
  <c r="CA15" i="1"/>
  <c r="O15" i="1" s="1"/>
  <c r="CC15" i="1"/>
  <c r="P15" i="1" s="1"/>
  <c r="CD15" i="1"/>
  <c r="CE15" i="1"/>
  <c r="Q16" i="1"/>
  <c r="V16" i="1"/>
  <c r="CB16" i="1" s="1"/>
  <c r="X16" i="1"/>
  <c r="Y16" i="1"/>
  <c r="AH16" i="1"/>
  <c r="AJ16" i="1" s="1"/>
  <c r="BG16" i="1"/>
  <c r="BH16" i="1" s="1"/>
  <c r="BI16" i="1"/>
  <c r="BJ16" i="1"/>
  <c r="BK16" i="1"/>
  <c r="BP16" i="1"/>
  <c r="BQ16" i="1" s="1"/>
  <c r="BS16" i="1"/>
  <c r="CA16" i="1"/>
  <c r="O16" i="1" s="1"/>
  <c r="CC16" i="1"/>
  <c r="P16" i="1" s="1"/>
  <c r="CD16" i="1"/>
  <c r="CE16" i="1"/>
  <c r="Q17" i="1"/>
  <c r="V17" i="1"/>
  <c r="CB17" i="1" s="1"/>
  <c r="X17" i="1"/>
  <c r="Y17" i="1"/>
  <c r="AH17" i="1"/>
  <c r="AJ17" i="1" s="1"/>
  <c r="BG17" i="1"/>
  <c r="E17" i="1" s="1"/>
  <c r="BI17" i="1"/>
  <c r="BJ17" i="1"/>
  <c r="BK17" i="1"/>
  <c r="BP17" i="1"/>
  <c r="BQ17" i="1" s="1"/>
  <c r="BS17" i="1"/>
  <c r="CA17" i="1"/>
  <c r="O17" i="1" s="1"/>
  <c r="CC17" i="1"/>
  <c r="P17" i="1" s="1"/>
  <c r="CD17" i="1"/>
  <c r="CE17" i="1"/>
  <c r="Q18" i="1"/>
  <c r="V18" i="1"/>
  <c r="CB18" i="1" s="1"/>
  <c r="X18" i="1"/>
  <c r="Y18" i="1"/>
  <c r="AH18" i="1"/>
  <c r="AJ18" i="1" s="1"/>
  <c r="BG18" i="1"/>
  <c r="BH18" i="1" s="1"/>
  <c r="AD18" i="1" s="1"/>
  <c r="BI18" i="1"/>
  <c r="BJ18" i="1"/>
  <c r="BK18" i="1"/>
  <c r="BP18" i="1"/>
  <c r="BQ18" i="1" s="1"/>
  <c r="BS18" i="1"/>
  <c r="CA18" i="1"/>
  <c r="O18" i="1" s="1"/>
  <c r="CC18" i="1"/>
  <c r="P18" i="1" s="1"/>
  <c r="CD18" i="1"/>
  <c r="CE18" i="1"/>
  <c r="Q19" i="1"/>
  <c r="V19" i="1"/>
  <c r="CB19" i="1" s="1"/>
  <c r="X19" i="1"/>
  <c r="Y19" i="1"/>
  <c r="AH19" i="1"/>
  <c r="AJ19" i="1" s="1"/>
  <c r="BG19" i="1"/>
  <c r="BH19" i="1" s="1"/>
  <c r="AD19" i="1" s="1"/>
  <c r="BI19" i="1"/>
  <c r="BJ19" i="1"/>
  <c r="BK19" i="1"/>
  <c r="BP19" i="1"/>
  <c r="BQ19" i="1" s="1"/>
  <c r="BS19" i="1"/>
  <c r="CA19" i="1"/>
  <c r="O19" i="1" s="1"/>
  <c r="CC19" i="1"/>
  <c r="P19" i="1" s="1"/>
  <c r="CD19" i="1"/>
  <c r="CE19" i="1"/>
  <c r="Q20" i="1"/>
  <c r="V20" i="1"/>
  <c r="X20" i="1"/>
  <c r="Y20" i="1"/>
  <c r="AH20" i="1"/>
  <c r="AJ20" i="1" s="1"/>
  <c r="BG20" i="1"/>
  <c r="BH20" i="1" s="1"/>
  <c r="BI20" i="1"/>
  <c r="BJ20" i="1"/>
  <c r="BK20" i="1"/>
  <c r="BP20" i="1"/>
  <c r="BQ20" i="1" s="1"/>
  <c r="BS20" i="1"/>
  <c r="CA20" i="1"/>
  <c r="O20" i="1" s="1"/>
  <c r="CC20" i="1"/>
  <c r="P20" i="1" s="1"/>
  <c r="CD20" i="1"/>
  <c r="CE20" i="1"/>
  <c r="Q21" i="1"/>
  <c r="V21" i="1"/>
  <c r="CB21" i="1" s="1"/>
  <c r="X21" i="1"/>
  <c r="Y21" i="1"/>
  <c r="AH21" i="1"/>
  <c r="AJ21" i="1" s="1"/>
  <c r="BG21" i="1"/>
  <c r="E21" i="1" s="1"/>
  <c r="BI21" i="1"/>
  <c r="BJ21" i="1"/>
  <c r="BK21" i="1"/>
  <c r="BP21" i="1"/>
  <c r="BQ21" i="1" s="1"/>
  <c r="BS21" i="1"/>
  <c r="CA21" i="1"/>
  <c r="O21" i="1" s="1"/>
  <c r="CC21" i="1"/>
  <c r="P21" i="1" s="1"/>
  <c r="CD21" i="1"/>
  <c r="CE21" i="1"/>
  <c r="Q22" i="1"/>
  <c r="V22" i="1"/>
  <c r="CB22" i="1" s="1"/>
  <c r="X22" i="1"/>
  <c r="Y22" i="1"/>
  <c r="AH22" i="1"/>
  <c r="AJ22" i="1" s="1"/>
  <c r="BG22" i="1"/>
  <c r="BH22" i="1" s="1"/>
  <c r="AD22" i="1" s="1"/>
  <c r="BI22" i="1"/>
  <c r="BJ22" i="1"/>
  <c r="BK22" i="1"/>
  <c r="BP22" i="1"/>
  <c r="BQ22" i="1" s="1"/>
  <c r="BS22" i="1"/>
  <c r="CA22" i="1"/>
  <c r="O22" i="1" s="1"/>
  <c r="CC22" i="1"/>
  <c r="P22" i="1" s="1"/>
  <c r="CD22" i="1"/>
  <c r="CE22" i="1"/>
  <c r="Q23" i="1"/>
  <c r="V23" i="1"/>
  <c r="CB23" i="1" s="1"/>
  <c r="X23" i="1"/>
  <c r="Y23" i="1"/>
  <c r="AH23" i="1"/>
  <c r="AJ23" i="1" s="1"/>
  <c r="BG23" i="1"/>
  <c r="BH23" i="1" s="1"/>
  <c r="AD23" i="1" s="1"/>
  <c r="BI23" i="1"/>
  <c r="BJ23" i="1"/>
  <c r="BK23" i="1"/>
  <c r="BP23" i="1"/>
  <c r="BQ23" i="1" s="1"/>
  <c r="BS23" i="1"/>
  <c r="CA23" i="1"/>
  <c r="O23" i="1" s="1"/>
  <c r="CC23" i="1"/>
  <c r="P23" i="1" s="1"/>
  <c r="CD23" i="1"/>
  <c r="CE23" i="1"/>
  <c r="Q24" i="1"/>
  <c r="V24" i="1"/>
  <c r="X24" i="1"/>
  <c r="Y24" i="1"/>
  <c r="AH24" i="1"/>
  <c r="AJ24" i="1" s="1"/>
  <c r="BG24" i="1"/>
  <c r="BH24" i="1" s="1"/>
  <c r="BI24" i="1"/>
  <c r="BJ24" i="1"/>
  <c r="BK24" i="1"/>
  <c r="BP24" i="1"/>
  <c r="BQ24" i="1" s="1"/>
  <c r="BS24" i="1"/>
  <c r="CA24" i="1"/>
  <c r="O24" i="1" s="1"/>
  <c r="CC24" i="1"/>
  <c r="P24" i="1" s="1"/>
  <c r="CD24" i="1"/>
  <c r="CE24" i="1"/>
  <c r="Q25" i="1"/>
  <c r="V25" i="1"/>
  <c r="CB25" i="1" s="1"/>
  <c r="X25" i="1"/>
  <c r="Y25" i="1"/>
  <c r="AH25" i="1"/>
  <c r="AJ25" i="1" s="1"/>
  <c r="BG25" i="1"/>
  <c r="E25" i="1" s="1"/>
  <c r="BI25" i="1"/>
  <c r="BJ25" i="1"/>
  <c r="BK25" i="1"/>
  <c r="BP25" i="1"/>
  <c r="BQ25" i="1" s="1"/>
  <c r="BS25" i="1"/>
  <c r="CA25" i="1"/>
  <c r="O25" i="1" s="1"/>
  <c r="CC25" i="1"/>
  <c r="P25" i="1" s="1"/>
  <c r="CD25" i="1"/>
  <c r="CE25" i="1"/>
  <c r="BT13" i="1" l="1"/>
  <c r="BT21" i="1"/>
  <c r="BT20" i="1"/>
  <c r="AC13" i="1"/>
  <c r="BT25" i="1"/>
  <c r="BT23" i="1"/>
  <c r="E18" i="1"/>
  <c r="W18" i="1" s="1"/>
  <c r="E19" i="1"/>
  <c r="BY19" i="1" s="1"/>
  <c r="BH25" i="1"/>
  <c r="AD25" i="1" s="1"/>
  <c r="AC17" i="1"/>
  <c r="E22" i="1"/>
  <c r="BY22" i="1" s="1"/>
  <c r="AC20" i="1"/>
  <c r="BH17" i="1"/>
  <c r="AD17" i="1" s="1"/>
  <c r="BH15" i="1"/>
  <c r="AD15" i="1" s="1"/>
  <c r="BY15" i="1"/>
  <c r="AC24" i="1"/>
  <c r="AC23" i="1"/>
  <c r="BT14" i="1"/>
  <c r="AC18" i="1"/>
  <c r="CB20" i="1"/>
  <c r="AC14" i="1"/>
  <c r="AC15" i="1"/>
  <c r="AC19" i="1"/>
  <c r="AC25" i="1"/>
  <c r="BT15" i="1"/>
  <c r="E23" i="1"/>
  <c r="BY23" i="1" s="1"/>
  <c r="BT22" i="1"/>
  <c r="BL19" i="1"/>
  <c r="AF19" i="1" s="1"/>
  <c r="BM19" i="1" s="1"/>
  <c r="AE19" i="1" s="1"/>
  <c r="BL22" i="1"/>
  <c r="AF22" i="1" s="1"/>
  <c r="BM22" i="1" s="1"/>
  <c r="BN22" i="1" s="1"/>
  <c r="BO22" i="1" s="1"/>
  <c r="BR22" i="1" s="1"/>
  <c r="F22" i="1" s="1"/>
  <c r="BU22" i="1" s="1"/>
  <c r="BH21" i="1"/>
  <c r="AD21" i="1" s="1"/>
  <c r="AC21" i="1"/>
  <c r="BT17" i="1"/>
  <c r="BH14" i="1"/>
  <c r="AD14" i="1" s="1"/>
  <c r="BL23" i="1"/>
  <c r="AF23" i="1" s="1"/>
  <c r="BM23" i="1" s="1"/>
  <c r="BN23" i="1" s="1"/>
  <c r="BO23" i="1" s="1"/>
  <c r="BR23" i="1" s="1"/>
  <c r="F23" i="1" s="1"/>
  <c r="BU23" i="1" s="1"/>
  <c r="G23" i="1" s="1"/>
  <c r="BT19" i="1"/>
  <c r="BT18" i="1"/>
  <c r="BT16" i="1"/>
  <c r="BT24" i="1"/>
  <c r="AC22" i="1"/>
  <c r="BL18" i="1"/>
  <c r="AF18" i="1" s="1"/>
  <c r="BM18" i="1" s="1"/>
  <c r="BN18" i="1" s="1"/>
  <c r="BO18" i="1" s="1"/>
  <c r="BR18" i="1" s="1"/>
  <c r="F18" i="1" s="1"/>
  <c r="BU18" i="1" s="1"/>
  <c r="W13" i="1"/>
  <c r="BY13" i="1"/>
  <c r="BY25" i="1"/>
  <c r="W25" i="1"/>
  <c r="AD16" i="1"/>
  <c r="BL16" i="1"/>
  <c r="AF16" i="1" s="1"/>
  <c r="BM16" i="1" s="1"/>
  <c r="BL24" i="1"/>
  <c r="AF24" i="1" s="1"/>
  <c r="BM24" i="1" s="1"/>
  <c r="AD24" i="1"/>
  <c r="BY17" i="1"/>
  <c r="W17" i="1"/>
  <c r="W21" i="1"/>
  <c r="BY21" i="1"/>
  <c r="W14" i="1"/>
  <c r="BY14" i="1"/>
  <c r="BL20" i="1"/>
  <c r="AF20" i="1" s="1"/>
  <c r="BM20" i="1" s="1"/>
  <c r="AD20" i="1"/>
  <c r="E20" i="1"/>
  <c r="E16" i="1"/>
  <c r="W15" i="1"/>
  <c r="CB24" i="1"/>
  <c r="BH13" i="1"/>
  <c r="E24" i="1"/>
  <c r="BL21" i="1"/>
  <c r="AF21" i="1" s="1"/>
  <c r="BM21" i="1" s="1"/>
  <c r="AC16" i="1"/>
  <c r="BL25" i="1" l="1"/>
  <c r="AF25" i="1" s="1"/>
  <c r="BM25" i="1" s="1"/>
  <c r="BN25" i="1" s="1"/>
  <c r="BO25" i="1" s="1"/>
  <c r="BR25" i="1" s="1"/>
  <c r="F25" i="1" s="1"/>
  <c r="BU25" i="1" s="1"/>
  <c r="G25" i="1" s="1"/>
  <c r="G22" i="1"/>
  <c r="BV22" i="1" s="1"/>
  <c r="W22" i="1"/>
  <c r="BL17" i="1"/>
  <c r="AF17" i="1" s="1"/>
  <c r="BM17" i="1" s="1"/>
  <c r="BN17" i="1" s="1"/>
  <c r="BO17" i="1" s="1"/>
  <c r="BR17" i="1" s="1"/>
  <c r="F17" i="1" s="1"/>
  <c r="BU17" i="1" s="1"/>
  <c r="G17" i="1" s="1"/>
  <c r="G18" i="1"/>
  <c r="BV18" i="1" s="1"/>
  <c r="BY18" i="1"/>
  <c r="BL15" i="1"/>
  <c r="AF15" i="1" s="1"/>
  <c r="BM15" i="1" s="1"/>
  <c r="W19" i="1"/>
  <c r="W23" i="1"/>
  <c r="AE22" i="1"/>
  <c r="BL14" i="1"/>
  <c r="AF14" i="1" s="1"/>
  <c r="BM14" i="1" s="1"/>
  <c r="BX22" i="1"/>
  <c r="BZ22" i="1" s="1"/>
  <c r="AE23" i="1"/>
  <c r="AE18" i="1"/>
  <c r="BX23" i="1"/>
  <c r="BZ23" i="1" s="1"/>
  <c r="BN19" i="1"/>
  <c r="BO19" i="1" s="1"/>
  <c r="BR19" i="1" s="1"/>
  <c r="F19" i="1" s="1"/>
  <c r="BU19" i="1" s="1"/>
  <c r="G19" i="1" s="1"/>
  <c r="BV19" i="1" s="1"/>
  <c r="BX18" i="1"/>
  <c r="BN21" i="1"/>
  <c r="BO21" i="1" s="1"/>
  <c r="BR21" i="1" s="1"/>
  <c r="F21" i="1" s="1"/>
  <c r="BU21" i="1" s="1"/>
  <c r="G21" i="1" s="1"/>
  <c r="AE21" i="1"/>
  <c r="BY16" i="1"/>
  <c r="W16" i="1"/>
  <c r="BN24" i="1"/>
  <c r="BO24" i="1" s="1"/>
  <c r="BR24" i="1" s="1"/>
  <c r="F24" i="1" s="1"/>
  <c r="BU24" i="1" s="1"/>
  <c r="G24" i="1" s="1"/>
  <c r="AE24" i="1"/>
  <c r="AD13" i="1"/>
  <c r="BL13" i="1"/>
  <c r="AF13" i="1" s="1"/>
  <c r="BM13" i="1" s="1"/>
  <c r="BY20" i="1"/>
  <c r="W20" i="1"/>
  <c r="AE16" i="1"/>
  <c r="BN16" i="1"/>
  <c r="BO16" i="1" s="1"/>
  <c r="BR16" i="1" s="1"/>
  <c r="F16" i="1" s="1"/>
  <c r="BU16" i="1" s="1"/>
  <c r="G16" i="1" s="1"/>
  <c r="BN20" i="1"/>
  <c r="BO20" i="1" s="1"/>
  <c r="BR20" i="1" s="1"/>
  <c r="F20" i="1" s="1"/>
  <c r="BU20" i="1" s="1"/>
  <c r="G20" i="1" s="1"/>
  <c r="AE20" i="1"/>
  <c r="BY24" i="1"/>
  <c r="W24" i="1"/>
  <c r="BV23" i="1"/>
  <c r="BW23" i="1"/>
  <c r="AE25" i="1" l="1"/>
  <c r="BW22" i="1"/>
  <c r="BW18" i="1"/>
  <c r="AE17" i="1"/>
  <c r="BZ18" i="1"/>
  <c r="BX24" i="1"/>
  <c r="BZ24" i="1" s="1"/>
  <c r="BN15" i="1"/>
  <c r="BO15" i="1" s="1"/>
  <c r="BR15" i="1" s="1"/>
  <c r="F15" i="1" s="1"/>
  <c r="AE15" i="1"/>
  <c r="BX25" i="1"/>
  <c r="BZ25" i="1" s="1"/>
  <c r="BW19" i="1"/>
  <c r="BX19" i="1"/>
  <c r="BZ19" i="1" s="1"/>
  <c r="AE14" i="1"/>
  <c r="BN14" i="1"/>
  <c r="BO14" i="1" s="1"/>
  <c r="BR14" i="1" s="1"/>
  <c r="F14" i="1" s="1"/>
  <c r="BW16" i="1"/>
  <c r="BV16" i="1"/>
  <c r="BV25" i="1"/>
  <c r="BW25" i="1"/>
  <c r="BW24" i="1"/>
  <c r="BV24" i="1"/>
  <c r="BV17" i="1"/>
  <c r="BW17" i="1"/>
  <c r="BX16" i="1"/>
  <c r="BZ16" i="1" s="1"/>
  <c r="BX21" i="1"/>
  <c r="BZ21" i="1" s="1"/>
  <c r="BN13" i="1"/>
  <c r="BO13" i="1" s="1"/>
  <c r="BR13" i="1" s="1"/>
  <c r="F13" i="1" s="1"/>
  <c r="BU13" i="1" s="1"/>
  <c r="G13" i="1" s="1"/>
  <c r="AE13" i="1"/>
  <c r="BV21" i="1"/>
  <c r="BW21" i="1"/>
  <c r="BV20" i="1"/>
  <c r="BW20" i="1"/>
  <c r="BX17" i="1"/>
  <c r="BZ17" i="1" s="1"/>
  <c r="BX20" i="1"/>
  <c r="BZ20" i="1" s="1"/>
  <c r="BU15" i="1" l="1"/>
  <c r="G15" i="1" s="1"/>
  <c r="BX15" i="1"/>
  <c r="BZ15" i="1" s="1"/>
  <c r="BU14" i="1"/>
  <c r="G14" i="1" s="1"/>
  <c r="BX14" i="1"/>
  <c r="BZ14" i="1" s="1"/>
  <c r="BV13" i="1"/>
  <c r="BW13" i="1"/>
  <c r="BX13" i="1"/>
  <c r="BZ13" i="1" s="1"/>
  <c r="BW15" i="1" l="1"/>
  <c r="BV15" i="1"/>
  <c r="BW14" i="1"/>
  <c r="BV14" i="1"/>
</calcChain>
</file>

<file path=xl/sharedStrings.xml><?xml version="1.0" encoding="utf-8"?>
<sst xmlns="http://schemas.openxmlformats.org/spreadsheetml/2006/main" count="193" uniqueCount="112">
  <si>
    <t>OPEN 6.3.4</t>
  </si>
  <si>
    <t>Tue Feb  4 2020 14:43:36</t>
  </si>
  <si>
    <t>Unit=</t>
  </si>
  <si>
    <t>PSC-0223</t>
  </si>
  <si>
    <t>LCF=</t>
  </si>
  <si>
    <t>LCF-2124</t>
  </si>
  <si>
    <t>LCFCals=</t>
  </si>
  <si>
    <t>LightSource=</t>
  </si>
  <si>
    <t>6400-40 Fluorometer</t>
  </si>
  <si>
    <t>A/D AvgTime=</t>
  </si>
  <si>
    <t>Config=</t>
  </si>
  <si>
    <t>/User/Configs/UserPrefs/LCF2124.xml</t>
  </si>
  <si>
    <t>Remark=</t>
  </si>
  <si>
    <t>sin</t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</si>
  <si>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</si>
  <si>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</si>
  <si>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</si>
  <si>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</si>
  <si>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</si>
  <si>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</si>
  <si>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</si>
  <si>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</si>
  <si>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</si>
  <si>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</si>
  <si>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</si>
  <si>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</si>
  <si>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</si>
  <si>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</si>
  <si>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</si>
  <si>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</si>
  <si>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</si>
  <si>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</si>
  <si>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</si>
  <si>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</si>
  <si>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</si>
  <si>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</si>
  <si>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</si>
  <si>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</si>
  <si>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</si>
  <si>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</si>
  <si>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</si>
  <si>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</si>
  <si>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</si>
  <si>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</si>
  <si>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</si>
  <si>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</si>
  <si>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</si>
  <si>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</si>
  <si>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</si>
  <si>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</si>
  <si>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</si>
  <si>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</si>
  <si>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</si>
  <si>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</si>
  <si>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</si>
  <si>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</si>
  <si>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</si>
  <si>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</si>
  <si>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</si>
  <si>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</si>
  <si>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</si>
  <si>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</si>
  <si>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</si>
  <si>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</si>
  <si>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</si>
  <si>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</si>
  <si>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</si>
  <si>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</si>
  <si>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</si>
  <si>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</si>
  <si>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</si>
  <si>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</si>
  <si>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</si>
  <si>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</si>
  <si>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</si>
  <si>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</si>
  <si>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</si>
  <si>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</si>
  <si>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</si>
  <si>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</si>
  <si>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</si>
  <si>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</si>
  <si>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</si>
  <si>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</si>
  <si>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</si>
  <si>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</si>
  <si>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</si>
  <si>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</si>
  <si>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</si>
  <si>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</si>
  <si>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</si>
  <si>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</si>
  <si>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</si>
  <si>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</si>
  <si>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</si>
  <si>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</si>
  <si>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14:46:32</t>
  </si>
  <si>
    <t>15:15:55</t>
  </si>
  <si>
    <t>15:17:35</t>
  </si>
  <si>
    <t>15:19:14</t>
  </si>
  <si>
    <t>15:20:39</t>
  </si>
  <si>
    <t>15:22:04</t>
  </si>
  <si>
    <t>15:23:53</t>
  </si>
  <si>
    <t>15:25:21</t>
  </si>
  <si>
    <t>15:26:50</t>
  </si>
  <si>
    <t>15:28:17</t>
  </si>
  <si>
    <t>15:29:40</t>
  </si>
  <si>
    <t>15:31:07</t>
  </si>
  <si>
    <t>15:51:51</t>
  </si>
  <si>
    <t>Fop</t>
  </si>
  <si>
    <t>Fmp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</si>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</sst>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5"/>
  <sheetViews>
    <sheetView tabSelected="1" topLeftCell="A10" workbookViewId="0">
      <selection activeCell="J25" sqref="J13:K25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-1.9199999570846558</v>
      </c>
      <c r="C5" s="1">
        <v>-0.30000001192092896</v>
      </c>
      <c r="D5" s="1">
        <v>-2940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109</v>
      </c>
      <c r="M11" s="1" t="s">
        <v>110</v>
      </c>
      <c r="N11" s="1" t="s">
        <v>25</v>
      </c>
      <c r="O11" s="1" t="s">
        <v>26</v>
      </c>
      <c r="P11" s="1" t="s">
        <v>111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206.49999879393727</v>
      </c>
      <c r="D13" s="1">
        <v>0</v>
      </c>
      <c r="E13">
        <f t="shared" ref="E13:E25" si="0">(AN13-AO13*(1000-AP13)/(1000-AQ13))*BG13</f>
        <v>13.711000011531588</v>
      </c>
      <c r="F13">
        <f t="shared" ref="F13:F25" si="1">IF(BR13&lt;&gt;0,1/(1/BR13-1/AJ13),0)</f>
        <v>0.14537069013598658</v>
      </c>
      <c r="G13">
        <f t="shared" ref="G13:G25" si="2">((BU13-BH13/2)*AO13-E13)/(BU13+BH13/2)</f>
        <v>238.2929705439401</v>
      </c>
      <c r="H13" s="1">
        <v>22</v>
      </c>
      <c r="I13" s="1">
        <v>0</v>
      </c>
      <c r="J13" s="1">
        <v>294.60406494140625</v>
      </c>
      <c r="K13" s="1">
        <v>1909.982177734375</v>
      </c>
      <c r="L13" s="1">
        <v>0</v>
      </c>
      <c r="M13" s="1">
        <v>1372.7882080078125</v>
      </c>
      <c r="N13" s="1">
        <v>377.35586547851563</v>
      </c>
      <c r="O13">
        <f t="shared" ref="O13:O25" si="3">CA13/K13</f>
        <v>0.84575559480305396</v>
      </c>
      <c r="P13">
        <f t="shared" ref="P13:P25" si="4">CC13/M13</f>
        <v>1</v>
      </c>
      <c r="Q13">
        <f t="shared" ref="Q13:Q25" si="5">(M13-N13)/M13</f>
        <v>0.72511720068885666</v>
      </c>
      <c r="R13" s="1">
        <v>-1</v>
      </c>
      <c r="S13" s="1">
        <v>0.87</v>
      </c>
      <c r="T13" s="1">
        <v>0.92</v>
      </c>
      <c r="U13" s="1">
        <v>9.8742399215698242</v>
      </c>
      <c r="V13">
        <f t="shared" ref="V13:V25" si="6">(U13*T13+(100-U13)*S13)/100</f>
        <v>0.87493711996078494</v>
      </c>
      <c r="W13">
        <f t="shared" ref="W13:W25" si="7">(E13-R13)/CB13</f>
        <v>3.9101813322685142E-2</v>
      </c>
      <c r="X13">
        <f t="shared" ref="X13:X25" si="8">(M13-N13)/(M13-L13)</f>
        <v>0.72511720068885666</v>
      </c>
      <c r="Y13">
        <f t="shared" ref="Y13:Y25" si="9">(K13-M13)/(K13-L13)</f>
        <v>0.28125601169943015</v>
      </c>
      <c r="Z13">
        <f t="shared" ref="Z13:Z24" si="10">($K$25-M13)/M13</f>
        <v>0.39131598493706271</v>
      </c>
      <c r="AA13" s="1">
        <v>0</v>
      </c>
      <c r="AB13" s="1">
        <v>0.5</v>
      </c>
      <c r="AC13">
        <f t="shared" ref="AC13:AC25" si="11">Q13*AB13*V13*AA13</f>
        <v>0</v>
      </c>
      <c r="AD13">
        <f t="shared" ref="AD13:AD25" si="12">BH13*1000</f>
        <v>0.86899890286831827</v>
      </c>
      <c r="AE13">
        <f t="shared" ref="AE13:AE25" si="13">(BM13-BS13)</f>
        <v>0.60381531057774662</v>
      </c>
      <c r="AF13">
        <f t="shared" ref="AF13:AF25" si="14">(AL13+BL13*D13)</f>
        <v>23.674411773681641</v>
      </c>
      <c r="AG13" s="1">
        <v>2</v>
      </c>
      <c r="AH13">
        <f t="shared" ref="AH13:AH25" si="15">(AG13*BA13+BB13)</f>
        <v>4.644859790802002</v>
      </c>
      <c r="AI13" s="1">
        <v>1</v>
      </c>
      <c r="AJ13">
        <f t="shared" ref="AJ13:AJ25" si="16">AH13*(AI13+1)*(AI13+1)/(AI13*AI13+1)</f>
        <v>9.2897195816040039</v>
      </c>
      <c r="AK13" s="1">
        <v>22.773097991943359</v>
      </c>
      <c r="AL13" s="1">
        <v>23.674411773681641</v>
      </c>
      <c r="AM13" s="1">
        <v>23.014110565185547</v>
      </c>
      <c r="AN13" s="1">
        <v>399.91525268554688</v>
      </c>
      <c r="AO13" s="1">
        <v>394.2886962890625</v>
      </c>
      <c r="AP13" s="1">
        <v>22.513650894165039</v>
      </c>
      <c r="AQ13" s="1">
        <v>22.853614807128906</v>
      </c>
      <c r="AR13" s="1">
        <v>82.638839721679688</v>
      </c>
      <c r="AS13" s="1">
        <v>83.88671875</v>
      </c>
      <c r="AT13" s="1">
        <v>499.546630859375</v>
      </c>
      <c r="AU13" s="1">
        <v>430</v>
      </c>
      <c r="AV13" s="1">
        <v>1.0838108062744141</v>
      </c>
      <c r="AW13" s="1">
        <v>102.08808135986328</v>
      </c>
      <c r="AX13" s="1">
        <v>0.85295301675796509</v>
      </c>
      <c r="AY13" s="1">
        <v>-2.7089256793260574E-2</v>
      </c>
      <c r="AZ13" s="1">
        <v>0.66666668653488159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7">AT13*0.000001/(AG13*0.0001)</f>
        <v>2.4977331542968746</v>
      </c>
      <c r="BH13">
        <f t="shared" ref="BH13:BH25" si="18">(AQ13-AP13)/(1000-AQ13)*BG13</f>
        <v>8.6899890286831825E-4</v>
      </c>
      <c r="BI13">
        <f t="shared" ref="BI13:BI25" si="19">(AL13+273.15)</f>
        <v>296.82441177368162</v>
      </c>
      <c r="BJ13">
        <f t="shared" ref="BJ13:BJ25" si="20">(AK13+273.15)</f>
        <v>295.92309799194334</v>
      </c>
      <c r="BK13">
        <f t="shared" ref="BK13:BK25" si="21">(AU13*BC13+AV13*BD13)*BE13</f>
        <v>68.799998462200165</v>
      </c>
      <c r="BL13">
        <f t="shared" ref="BL13:BL25" si="22">((BK13+0.00000010773*(BJ13^4-BI13^4))-BH13*44100)/(AH13*51.4+0.00000043092*BI13^3)</f>
        <v>8.1459794837239419E-2</v>
      </c>
      <c r="BM13">
        <f t="shared" ref="BM13:BM25" si="23">0.61365*EXP(17.502*AF13/(240.97+AF13))</f>
        <v>2.9368969983748987</v>
      </c>
      <c r="BN13">
        <f t="shared" ref="BN13:BN25" si="24">BM13*1000/AW13</f>
        <v>28.768265200540469</v>
      </c>
      <c r="BO13">
        <f t="shared" ref="BO13:BO25" si="25">(BN13-AQ13)</f>
        <v>5.9146503934115628</v>
      </c>
      <c r="BP13">
        <f t="shared" ref="BP13:BP25" si="26">IF(D13,AL13,(AK13+AL13)/2)</f>
        <v>23.2237548828125</v>
      </c>
      <c r="BQ13">
        <f t="shared" ref="BQ13:BQ25" si="27">0.61365*EXP(17.502*BP13/(240.97+BP13))</f>
        <v>2.858136114468135</v>
      </c>
      <c r="BR13">
        <f t="shared" ref="BR13:BR25" si="28">IF(BO13&lt;&gt;0,(1000-(BN13+AQ13)/2)/BO13*BH13,0)</f>
        <v>0.14313089836484585</v>
      </c>
      <c r="BS13">
        <f t="shared" ref="BS13:BS25" si="29">AQ13*AW13/1000</f>
        <v>2.3330816877971521</v>
      </c>
      <c r="BT13">
        <f t="shared" ref="BT13:BT25" si="30">(BQ13-BS13)</f>
        <v>0.5250544266709829</v>
      </c>
      <c r="BU13">
        <f t="shared" ref="BU13:BU25" si="31">1/(1.6/F13+1.37/AJ13)</f>
        <v>8.9655382107128909E-2</v>
      </c>
      <c r="BV13">
        <f t="shared" ref="BV13:BV25" si="32">G13*AW13*0.001</f>
        <v>24.32687216437326</v>
      </c>
      <c r="BW13">
        <f t="shared" ref="BW13:BW25" si="33">G13/AO13</f>
        <v>0.60436165882179338</v>
      </c>
      <c r="BX13">
        <f t="shared" ref="BX13:BX25" si="34">(1-BH13*AW13/BM13/F13)*100</f>
        <v>79.220805784016306</v>
      </c>
      <c r="BY13">
        <f t="shared" ref="BY13:BY25" si="35">(AO13-E13/(AJ13/1.35))</f>
        <v>392.29618727380421</v>
      </c>
      <c r="BZ13">
        <f t="shared" ref="BZ13:BZ25" si="36">E13*BX13/100/BY13</f>
        <v>2.7688172973755556E-2</v>
      </c>
      <c r="CA13">
        <f t="shared" ref="CA13:CA25" si="37">(K13-J13)</f>
        <v>1615.3781127929688</v>
      </c>
      <c r="CB13">
        <f t="shared" ref="CB13:CB25" si="38">AU13*V13</f>
        <v>376.22296158313753</v>
      </c>
      <c r="CC13">
        <f t="shared" ref="CC13:CC25" si="39">(M13-L13)</f>
        <v>1372.7882080078125</v>
      </c>
      <c r="CD13">
        <f t="shared" ref="CD13:CD25" si="40">(M13-N13)/(M13-J13)</f>
        <v>0.92324891710820434</v>
      </c>
      <c r="CE13">
        <f t="shared" ref="CE13:CE25" si="41">(K13-M13)/(K13-J13)</f>
        <v>0.33254998657729784</v>
      </c>
    </row>
    <row r="14" spans="1:83" x14ac:dyDescent="0.25">
      <c r="A14" s="1">
        <v>2</v>
      </c>
      <c r="B14" s="1" t="s">
        <v>97</v>
      </c>
      <c r="C14" s="1">
        <v>1970.9999986905605</v>
      </c>
      <c r="D14" s="1">
        <v>0</v>
      </c>
      <c r="E14">
        <f t="shared" si="0"/>
        <v>17.809800031837913</v>
      </c>
      <c r="F14">
        <f t="shared" si="1"/>
        <v>0.23744684886985273</v>
      </c>
      <c r="G14">
        <f t="shared" si="2"/>
        <v>265.86545922248297</v>
      </c>
      <c r="H14" s="1">
        <v>23</v>
      </c>
      <c r="I14" s="1">
        <v>0</v>
      </c>
      <c r="J14" s="1">
        <v>294.60406494140625</v>
      </c>
      <c r="K14" s="1">
        <v>1909.982177734375</v>
      </c>
      <c r="L14" s="1">
        <v>0</v>
      </c>
      <c r="M14" s="1">
        <v>545.83111572265625</v>
      </c>
      <c r="N14" s="1">
        <v>424.41860961914063</v>
      </c>
      <c r="O14">
        <f t="shared" si="3"/>
        <v>0.84575559480305396</v>
      </c>
      <c r="P14">
        <f t="shared" si="4"/>
        <v>1</v>
      </c>
      <c r="Q14">
        <f t="shared" si="5"/>
        <v>0.22243602939852714</v>
      </c>
      <c r="R14" s="1">
        <v>-1</v>
      </c>
      <c r="S14" s="1">
        <v>0.87</v>
      </c>
      <c r="T14" s="1">
        <v>0.92</v>
      </c>
      <c r="U14" s="1">
        <v>10.032867431640625</v>
      </c>
      <c r="V14">
        <f t="shared" si="6"/>
        <v>0.87501643371582039</v>
      </c>
      <c r="W14">
        <f t="shared" si="7"/>
        <v>1.6535777375201566E-2</v>
      </c>
      <c r="X14">
        <f t="shared" si="8"/>
        <v>0.22243602939852714</v>
      </c>
      <c r="Y14">
        <f t="shared" si="9"/>
        <v>0.71422188013810561</v>
      </c>
      <c r="Z14">
        <f t="shared" si="10"/>
        <v>2.499218206359751</v>
      </c>
      <c r="AA14" s="1">
        <v>1300</v>
      </c>
      <c r="AB14" s="1">
        <v>0.5</v>
      </c>
      <c r="AC14">
        <f t="shared" si="11"/>
        <v>126.51286776323428</v>
      </c>
      <c r="AD14">
        <f t="shared" si="12"/>
        <v>1.8360495879836656</v>
      </c>
      <c r="AE14">
        <f t="shared" si="13"/>
        <v>0.78897929173845416</v>
      </c>
      <c r="AF14">
        <f t="shared" si="14"/>
        <v>24.33030891418457</v>
      </c>
      <c r="AG14" s="1">
        <v>2</v>
      </c>
      <c r="AH14">
        <f t="shared" si="15"/>
        <v>4.644859790802002</v>
      </c>
      <c r="AI14" s="1">
        <v>1</v>
      </c>
      <c r="AJ14">
        <f t="shared" si="16"/>
        <v>9.2897195816040039</v>
      </c>
      <c r="AK14" s="1">
        <v>22.610807418823242</v>
      </c>
      <c r="AL14" s="1">
        <v>24.33030891418457</v>
      </c>
      <c r="AM14" s="1">
        <v>23.024866104125977</v>
      </c>
      <c r="AN14" s="1">
        <v>400.08636474609375</v>
      </c>
      <c r="AO14" s="1">
        <v>392.66342163085938</v>
      </c>
      <c r="AP14" s="1">
        <v>21.462858200073242</v>
      </c>
      <c r="AQ14" s="1">
        <v>22.182018280029297</v>
      </c>
      <c r="AR14" s="1">
        <v>79.611137390136719</v>
      </c>
      <c r="AS14" s="1">
        <v>82.278678894042969</v>
      </c>
      <c r="AT14" s="1">
        <v>499.2830810546875</v>
      </c>
      <c r="AU14" s="1">
        <v>1300</v>
      </c>
      <c r="AV14" s="1">
        <v>1.3629064559936523</v>
      </c>
      <c r="AW14" s="1">
        <v>102.15203857421875</v>
      </c>
      <c r="AX14" s="1">
        <v>0.61673170328140259</v>
      </c>
      <c r="AY14" s="1">
        <v>-3.854784369468689E-2</v>
      </c>
      <c r="AZ14" s="1">
        <v>1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7"/>
        <v>2.4964154052734373</v>
      </c>
      <c r="BH14">
        <f t="shared" si="18"/>
        <v>1.8360495879836656E-3</v>
      </c>
      <c r="BI14">
        <f t="shared" si="19"/>
        <v>297.48030891418455</v>
      </c>
      <c r="BJ14">
        <f t="shared" si="20"/>
        <v>295.76080741882322</v>
      </c>
      <c r="BK14">
        <f t="shared" si="21"/>
        <v>207.99999535083771</v>
      </c>
      <c r="BL14">
        <f t="shared" si="22"/>
        <v>0.43061482170656545</v>
      </c>
      <c r="BM14">
        <f t="shared" si="23"/>
        <v>3.0549176787340322</v>
      </c>
      <c r="BN14">
        <f t="shared" si="24"/>
        <v>29.905596808178</v>
      </c>
      <c r="BO14">
        <f t="shared" si="25"/>
        <v>7.7235785281487033</v>
      </c>
      <c r="BP14">
        <f t="shared" si="26"/>
        <v>23.470558166503906</v>
      </c>
      <c r="BQ14">
        <f t="shared" si="27"/>
        <v>2.9010376793222146</v>
      </c>
      <c r="BR14">
        <f t="shared" si="28"/>
        <v>0.23152892915577269</v>
      </c>
      <c r="BS14">
        <f t="shared" si="29"/>
        <v>2.265938386995578</v>
      </c>
      <c r="BT14">
        <f t="shared" si="30"/>
        <v>0.63509929232663653</v>
      </c>
      <c r="BU14">
        <f t="shared" si="31"/>
        <v>0.14522588156988009</v>
      </c>
      <c r="BV14">
        <f t="shared" si="32"/>
        <v>27.158698646047462</v>
      </c>
      <c r="BW14">
        <f t="shared" si="33"/>
        <v>0.67708231675427499</v>
      </c>
      <c r="BX14">
        <f t="shared" si="34"/>
        <v>74.143750957063318</v>
      </c>
      <c r="BY14">
        <f t="shared" si="35"/>
        <v>390.07526707659349</v>
      </c>
      <c r="BZ14">
        <f t="shared" si="36"/>
        <v>3.3852066244856371E-2</v>
      </c>
      <c r="CA14">
        <f t="shared" si="37"/>
        <v>1615.3781127929688</v>
      </c>
      <c r="CB14">
        <f t="shared" si="38"/>
        <v>1137.5213638305665</v>
      </c>
      <c r="CC14">
        <f t="shared" si="39"/>
        <v>545.83111572265625</v>
      </c>
      <c r="CD14">
        <f t="shared" si="40"/>
        <v>0.48327799783484576</v>
      </c>
      <c r="CE14">
        <f t="shared" si="41"/>
        <v>0.84447786633255695</v>
      </c>
    </row>
    <row r="15" spans="1:83" x14ac:dyDescent="0.25">
      <c r="A15" s="1">
        <v>3</v>
      </c>
      <c r="B15" s="1" t="s">
        <v>98</v>
      </c>
      <c r="C15" s="1">
        <v>2070.9999986905605</v>
      </c>
      <c r="D15" s="1">
        <v>0</v>
      </c>
      <c r="E15">
        <f t="shared" si="0"/>
        <v>17.652216722340881</v>
      </c>
      <c r="F15">
        <f t="shared" si="1"/>
        <v>0.2342944194140571</v>
      </c>
      <c r="G15">
        <f t="shared" si="2"/>
        <v>265.43838460012648</v>
      </c>
      <c r="H15" s="1">
        <v>24</v>
      </c>
      <c r="I15" s="1">
        <v>0</v>
      </c>
      <c r="J15" s="1">
        <v>294.60406494140625</v>
      </c>
      <c r="K15" s="1">
        <v>1909.982177734375</v>
      </c>
      <c r="L15" s="1">
        <v>0</v>
      </c>
      <c r="M15" s="1">
        <v>577.800537109375</v>
      </c>
      <c r="N15" s="1">
        <v>426.37771606445313</v>
      </c>
      <c r="O15">
        <f t="shared" si="3"/>
        <v>0.84575559480305396</v>
      </c>
      <c r="P15">
        <f t="shared" si="4"/>
        <v>1</v>
      </c>
      <c r="Q15">
        <f t="shared" si="5"/>
        <v>0.26206763635503205</v>
      </c>
      <c r="R15" s="1">
        <v>-1</v>
      </c>
      <c r="S15" s="1">
        <v>0.87</v>
      </c>
      <c r="T15" s="1">
        <v>0.92</v>
      </c>
      <c r="U15" s="1">
        <v>9.7266387939453125</v>
      </c>
      <c r="V15">
        <f t="shared" si="6"/>
        <v>0.87486331939697271</v>
      </c>
      <c r="W15">
        <f t="shared" si="7"/>
        <v>1.9381954050103938E-2</v>
      </c>
      <c r="X15">
        <f t="shared" si="8"/>
        <v>0.26206763635503205</v>
      </c>
      <c r="Y15">
        <f t="shared" si="9"/>
        <v>0.6974838069982604</v>
      </c>
      <c r="Z15">
        <f t="shared" si="10"/>
        <v>2.3056081728301061</v>
      </c>
      <c r="AA15" s="1">
        <v>1100</v>
      </c>
      <c r="AB15" s="1">
        <v>0.5</v>
      </c>
      <c r="AC15">
        <f t="shared" si="11"/>
        <v>126.10034923644515</v>
      </c>
      <c r="AD15">
        <f t="shared" si="12"/>
        <v>1.7474603397474111</v>
      </c>
      <c r="AE15">
        <f t="shared" si="13"/>
        <v>0.76091439865251687</v>
      </c>
      <c r="AF15">
        <f t="shared" si="14"/>
        <v>24.201086044311523</v>
      </c>
      <c r="AG15" s="1">
        <v>2</v>
      </c>
      <c r="AH15">
        <f t="shared" si="15"/>
        <v>4.644859790802002</v>
      </c>
      <c r="AI15" s="1">
        <v>1</v>
      </c>
      <c r="AJ15">
        <f t="shared" si="16"/>
        <v>9.2897195816040039</v>
      </c>
      <c r="AK15" s="1">
        <v>22.683801651000977</v>
      </c>
      <c r="AL15" s="1">
        <v>24.201086044311523</v>
      </c>
      <c r="AM15" s="1">
        <v>23.017074584960938</v>
      </c>
      <c r="AN15" s="1">
        <v>399.94070434570313</v>
      </c>
      <c r="AO15" s="1">
        <v>392.60000610351563</v>
      </c>
      <c r="AP15" s="1">
        <v>21.539785385131836</v>
      </c>
      <c r="AQ15" s="1">
        <v>22.223737716674805</v>
      </c>
      <c r="AR15" s="1">
        <v>79.551338195800781</v>
      </c>
      <c r="AS15" s="1">
        <v>82.077323913574219</v>
      </c>
      <c r="AT15" s="1">
        <v>499.63284301757813</v>
      </c>
      <c r="AU15" s="1">
        <v>1100</v>
      </c>
      <c r="AV15" s="1">
        <v>1.2388807535171509</v>
      </c>
      <c r="AW15" s="1">
        <v>102.16232299804688</v>
      </c>
      <c r="AX15" s="1">
        <v>0.67612195014953613</v>
      </c>
      <c r="AY15" s="1">
        <v>-3.5503048449754715E-2</v>
      </c>
      <c r="AZ15" s="1">
        <v>1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7"/>
        <v>2.4981642150878907</v>
      </c>
      <c r="BH15">
        <f t="shared" si="18"/>
        <v>1.7474603397474111E-3</v>
      </c>
      <c r="BI15">
        <f t="shared" si="19"/>
        <v>297.3510860443115</v>
      </c>
      <c r="BJ15">
        <f t="shared" si="20"/>
        <v>295.83380165100095</v>
      </c>
      <c r="BK15">
        <f t="shared" si="21"/>
        <v>175.99999606609344</v>
      </c>
      <c r="BL15">
        <f t="shared" si="22"/>
        <v>0.32741463440952362</v>
      </c>
      <c r="BM15">
        <f t="shared" si="23"/>
        <v>3.0313430694873249</v>
      </c>
      <c r="BN15">
        <f t="shared" si="24"/>
        <v>29.671829893152271</v>
      </c>
      <c r="BO15">
        <f t="shared" si="25"/>
        <v>7.4480921764774664</v>
      </c>
      <c r="BP15">
        <f t="shared" si="26"/>
        <v>23.44244384765625</v>
      </c>
      <c r="BQ15">
        <f t="shared" si="27"/>
        <v>2.8961223405385392</v>
      </c>
      <c r="BR15">
        <f t="shared" si="28"/>
        <v>0.2285306862903235</v>
      </c>
      <c r="BS15">
        <f t="shared" si="29"/>
        <v>2.270428670834808</v>
      </c>
      <c r="BT15">
        <f t="shared" si="30"/>
        <v>0.62569366970373119</v>
      </c>
      <c r="BU15">
        <f t="shared" si="31"/>
        <v>0.14333856789289215</v>
      </c>
      <c r="BV15">
        <f t="shared" si="32"/>
        <v>27.117801983597914</v>
      </c>
      <c r="BW15">
        <f t="shared" si="33"/>
        <v>0.67610387283116635</v>
      </c>
      <c r="BX15">
        <f t="shared" si="34"/>
        <v>74.863717255343175</v>
      </c>
      <c r="BY15">
        <f t="shared" si="35"/>
        <v>390.03475186028197</v>
      </c>
      <c r="BZ15">
        <f t="shared" si="36"/>
        <v>3.3881867072828399E-2</v>
      </c>
      <c r="CA15">
        <f t="shared" si="37"/>
        <v>1615.3781127929688</v>
      </c>
      <c r="CB15">
        <f t="shared" si="38"/>
        <v>962.34965133666992</v>
      </c>
      <c r="CC15">
        <f t="shared" si="39"/>
        <v>577.800537109375</v>
      </c>
      <c r="CD15">
        <f t="shared" si="40"/>
        <v>0.53469176323323109</v>
      </c>
      <c r="CE15">
        <f t="shared" si="41"/>
        <v>0.82468719247512545</v>
      </c>
    </row>
    <row r="16" spans="1:83" x14ac:dyDescent="0.25">
      <c r="A16" s="1">
        <v>4</v>
      </c>
      <c r="B16" s="1" t="s">
        <v>99</v>
      </c>
      <c r="C16" s="1">
        <v>2169.9999986905605</v>
      </c>
      <c r="D16" s="1">
        <v>0</v>
      </c>
      <c r="E16">
        <f t="shared" si="0"/>
        <v>17.082671670961744</v>
      </c>
      <c r="F16">
        <f t="shared" si="1"/>
        <v>0.21743334985484342</v>
      </c>
      <c r="G16">
        <f t="shared" si="2"/>
        <v>260.78114174830233</v>
      </c>
      <c r="H16" s="1">
        <v>25</v>
      </c>
      <c r="I16" s="1">
        <v>0</v>
      </c>
      <c r="J16" s="1">
        <v>294.60406494140625</v>
      </c>
      <c r="K16" s="1">
        <v>1909.982177734375</v>
      </c>
      <c r="L16" s="1">
        <v>0</v>
      </c>
      <c r="M16" s="1">
        <v>635.2125244140625</v>
      </c>
      <c r="N16" s="1">
        <v>437.195556640625</v>
      </c>
      <c r="O16">
        <f t="shared" si="3"/>
        <v>0.84575559480305396</v>
      </c>
      <c r="P16">
        <f t="shared" si="4"/>
        <v>1</v>
      </c>
      <c r="Q16">
        <f t="shared" si="5"/>
        <v>0.31173341230337642</v>
      </c>
      <c r="R16" s="1">
        <v>-1</v>
      </c>
      <c r="S16" s="1">
        <v>0.87</v>
      </c>
      <c r="T16" s="1">
        <v>0.92</v>
      </c>
      <c r="U16" s="1">
        <v>9.7491493225097656</v>
      </c>
      <c r="V16">
        <f t="shared" si="6"/>
        <v>0.87487457466125496</v>
      </c>
      <c r="W16">
        <f t="shared" si="7"/>
        <v>2.2965414693825268E-2</v>
      </c>
      <c r="X16">
        <f t="shared" si="8"/>
        <v>0.31173341230337642</v>
      </c>
      <c r="Y16">
        <f t="shared" si="9"/>
        <v>0.66742489442097674</v>
      </c>
      <c r="Z16">
        <f t="shared" si="10"/>
        <v>2.0068396077300195</v>
      </c>
      <c r="AA16" s="1">
        <v>900</v>
      </c>
      <c r="AB16" s="1">
        <v>0.5</v>
      </c>
      <c r="AC16">
        <f t="shared" si="11"/>
        <v>122.72743642347814</v>
      </c>
      <c r="AD16">
        <f t="shared" si="12"/>
        <v>1.5786220473557027</v>
      </c>
      <c r="AE16">
        <f t="shared" si="13"/>
        <v>0.73940776174667899</v>
      </c>
      <c r="AF16">
        <f t="shared" si="14"/>
        <v>24.07501220703125</v>
      </c>
      <c r="AG16" s="1">
        <v>2</v>
      </c>
      <c r="AH16">
        <f t="shared" si="15"/>
        <v>4.644859790802002</v>
      </c>
      <c r="AI16" s="1">
        <v>1</v>
      </c>
      <c r="AJ16">
        <f t="shared" si="16"/>
        <v>9.2897195816040039</v>
      </c>
      <c r="AK16" s="1">
        <v>22.699399948120117</v>
      </c>
      <c r="AL16" s="1">
        <v>24.07501220703125</v>
      </c>
      <c r="AM16" s="1">
        <v>23.016016006469727</v>
      </c>
      <c r="AN16" s="1">
        <v>399.96261596679688</v>
      </c>
      <c r="AO16" s="1">
        <v>392.87722778320313</v>
      </c>
      <c r="AP16" s="1">
        <v>21.594903945922852</v>
      </c>
      <c r="AQ16" s="1">
        <v>22.212696075439453</v>
      </c>
      <c r="AR16" s="1">
        <v>79.672019958496094</v>
      </c>
      <c r="AS16" s="1">
        <v>81.951301574707031</v>
      </c>
      <c r="AT16" s="1">
        <v>499.70095825195313</v>
      </c>
      <c r="AU16" s="1">
        <v>900</v>
      </c>
      <c r="AV16" s="1">
        <v>1.7208857536315918</v>
      </c>
      <c r="AW16" s="1">
        <v>102.15277862548828</v>
      </c>
      <c r="AX16" s="1">
        <v>0.64489483833312988</v>
      </c>
      <c r="AY16" s="1">
        <v>-3.3369868993759155E-2</v>
      </c>
      <c r="AZ16" s="1">
        <v>1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7"/>
        <v>2.4985047912597653</v>
      </c>
      <c r="BH16">
        <f t="shared" si="18"/>
        <v>1.5786220473557027E-3</v>
      </c>
      <c r="BI16">
        <f t="shared" si="19"/>
        <v>297.22501220703123</v>
      </c>
      <c r="BJ16">
        <f t="shared" si="20"/>
        <v>295.84939994812009</v>
      </c>
      <c r="BK16">
        <f t="shared" si="21"/>
        <v>143.99999678134918</v>
      </c>
      <c r="BL16">
        <f t="shared" si="22"/>
        <v>0.23564474846824868</v>
      </c>
      <c r="BM16">
        <f t="shared" si="23"/>
        <v>3.0084963866162977</v>
      </c>
      <c r="BN16">
        <f t="shared" si="24"/>
        <v>29.450950107250861</v>
      </c>
      <c r="BO16">
        <f t="shared" si="25"/>
        <v>7.2382540318114081</v>
      </c>
      <c r="BP16">
        <f t="shared" si="26"/>
        <v>23.387206077575684</v>
      </c>
      <c r="BQ16">
        <f t="shared" si="27"/>
        <v>2.8864861109075104</v>
      </c>
      <c r="BR16">
        <f t="shared" si="28"/>
        <v>0.21246054022719346</v>
      </c>
      <c r="BS16">
        <f t="shared" si="29"/>
        <v>2.2690886248696187</v>
      </c>
      <c r="BT16">
        <f t="shared" si="30"/>
        <v>0.61739748603789169</v>
      </c>
      <c r="BU16">
        <f t="shared" si="31"/>
        <v>0.13322583549600833</v>
      </c>
      <c r="BV16">
        <f t="shared" si="32"/>
        <v>26.639518242716409</v>
      </c>
      <c r="BW16">
        <f t="shared" si="33"/>
        <v>0.66377260708071928</v>
      </c>
      <c r="BX16">
        <f t="shared" si="34"/>
        <v>75.347969454648066</v>
      </c>
      <c r="BY16">
        <f t="shared" si="35"/>
        <v>390.3947409273602</v>
      </c>
      <c r="BZ16">
        <f t="shared" si="36"/>
        <v>3.2970337156947076E-2</v>
      </c>
      <c r="CA16">
        <f t="shared" si="37"/>
        <v>1615.3781127929688</v>
      </c>
      <c r="CB16">
        <f t="shared" si="38"/>
        <v>787.38711719512946</v>
      </c>
      <c r="CC16">
        <f t="shared" si="39"/>
        <v>635.2125244140625</v>
      </c>
      <c r="CD16">
        <f t="shared" si="40"/>
        <v>0.58136244789696456</v>
      </c>
      <c r="CE16">
        <f t="shared" si="41"/>
        <v>0.7891462953625461</v>
      </c>
    </row>
    <row r="17" spans="1:83" x14ac:dyDescent="0.25">
      <c r="A17" s="1">
        <v>5</v>
      </c>
      <c r="B17" s="1" t="s">
        <v>100</v>
      </c>
      <c r="C17" s="1">
        <v>2254.9999986905605</v>
      </c>
      <c r="D17" s="1">
        <v>0</v>
      </c>
      <c r="E17">
        <f t="shared" si="0"/>
        <v>16.270770694273381</v>
      </c>
      <c r="F17">
        <f t="shared" si="1"/>
        <v>0.20799697570400574</v>
      </c>
      <c r="G17">
        <f t="shared" si="2"/>
        <v>261.86684179113087</v>
      </c>
      <c r="H17" s="1">
        <v>26</v>
      </c>
      <c r="I17" s="1">
        <v>0</v>
      </c>
      <c r="J17" s="1">
        <v>294.60406494140625</v>
      </c>
      <c r="K17" s="1">
        <v>1909.982177734375</v>
      </c>
      <c r="L17" s="1">
        <v>0</v>
      </c>
      <c r="M17" s="1">
        <v>724.62933349609375</v>
      </c>
      <c r="N17" s="1">
        <v>453.77252197265625</v>
      </c>
      <c r="O17">
        <f t="shared" si="3"/>
        <v>0.84575559480305396</v>
      </c>
      <c r="P17">
        <f t="shared" si="4"/>
        <v>1</v>
      </c>
      <c r="Q17">
        <f t="shared" si="5"/>
        <v>0.37378670584123902</v>
      </c>
      <c r="R17" s="1">
        <v>-1</v>
      </c>
      <c r="S17" s="1">
        <v>0.87</v>
      </c>
      <c r="T17" s="1">
        <v>0.92</v>
      </c>
      <c r="U17" s="1">
        <v>9.7278585433959961</v>
      </c>
      <c r="V17">
        <f t="shared" si="6"/>
        <v>0.87486392927169798</v>
      </c>
      <c r="W17">
        <f t="shared" si="7"/>
        <v>2.8201562251842914E-2</v>
      </c>
      <c r="X17">
        <f t="shared" si="8"/>
        <v>0.37378670584123902</v>
      </c>
      <c r="Y17">
        <f t="shared" si="9"/>
        <v>0.62060937429497343</v>
      </c>
      <c r="Z17">
        <f t="shared" si="10"/>
        <v>1.6358057691638717</v>
      </c>
      <c r="AA17" s="1">
        <v>700</v>
      </c>
      <c r="AB17" s="1">
        <v>0.5</v>
      </c>
      <c r="AC17">
        <f t="shared" si="11"/>
        <v>114.45437716362676</v>
      </c>
      <c r="AD17">
        <f t="shared" si="12"/>
        <v>1.4120566088836175</v>
      </c>
      <c r="AE17">
        <f t="shared" si="13"/>
        <v>0.69091085474031289</v>
      </c>
      <c r="AF17">
        <f t="shared" si="14"/>
        <v>23.77952766418457</v>
      </c>
      <c r="AG17" s="1">
        <v>2</v>
      </c>
      <c r="AH17">
        <f t="shared" si="15"/>
        <v>4.644859790802002</v>
      </c>
      <c r="AI17" s="1">
        <v>1</v>
      </c>
      <c r="AJ17">
        <f t="shared" si="16"/>
        <v>9.2897195816040039</v>
      </c>
      <c r="AK17" s="1">
        <v>22.657390594482422</v>
      </c>
      <c r="AL17" s="1">
        <v>23.77952766418457</v>
      </c>
      <c r="AM17" s="1">
        <v>23.014427185058594</v>
      </c>
      <c r="AN17" s="1">
        <v>399.79031372070313</v>
      </c>
      <c r="AO17" s="1">
        <v>393.05307006835938</v>
      </c>
      <c r="AP17" s="1">
        <v>21.616111755371094</v>
      </c>
      <c r="AQ17" s="1">
        <v>22.168981552124023</v>
      </c>
      <c r="AR17" s="1">
        <v>79.953971862792969</v>
      </c>
      <c r="AS17" s="1">
        <v>81.998931884765625</v>
      </c>
      <c r="AT17" s="1">
        <v>499.48568725585938</v>
      </c>
      <c r="AU17" s="1">
        <v>700</v>
      </c>
      <c r="AV17" s="1">
        <v>1.4277383089065552</v>
      </c>
      <c r="AW17" s="1">
        <v>102.15299224853516</v>
      </c>
      <c r="AX17" s="1">
        <v>0.63765913248062134</v>
      </c>
      <c r="AY17" s="1">
        <v>-3.433508425951004E-2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7"/>
        <v>2.4974284362792964</v>
      </c>
      <c r="BH17">
        <f t="shared" si="18"/>
        <v>1.4120566088836174E-3</v>
      </c>
      <c r="BI17">
        <f t="shared" si="19"/>
        <v>296.92952766418455</v>
      </c>
      <c r="BJ17">
        <f t="shared" si="20"/>
        <v>295.8073905944824</v>
      </c>
      <c r="BK17">
        <f t="shared" si="21"/>
        <v>111.99999749660492</v>
      </c>
      <c r="BL17">
        <f t="shared" si="22"/>
        <v>0.14854707446677384</v>
      </c>
      <c r="BM17">
        <f t="shared" si="23"/>
        <v>2.9555386553923571</v>
      </c>
      <c r="BN17">
        <f t="shared" si="24"/>
        <v>28.932472660239071</v>
      </c>
      <c r="BO17">
        <f t="shared" si="25"/>
        <v>6.7634911081150477</v>
      </c>
      <c r="BP17">
        <f t="shared" si="26"/>
        <v>23.218459129333496</v>
      </c>
      <c r="BQ17">
        <f t="shared" si="27"/>
        <v>2.8572216739697223</v>
      </c>
      <c r="BR17">
        <f t="shared" si="28"/>
        <v>0.20344190800526246</v>
      </c>
      <c r="BS17">
        <f t="shared" si="29"/>
        <v>2.2646278006520442</v>
      </c>
      <c r="BT17">
        <f t="shared" si="30"/>
        <v>0.5925938733176781</v>
      </c>
      <c r="BU17">
        <f t="shared" si="31"/>
        <v>0.12755273864439073</v>
      </c>
      <c r="BV17">
        <f t="shared" si="32"/>
        <v>26.750481459637772</v>
      </c>
      <c r="BW17">
        <f t="shared" si="33"/>
        <v>0.66623787404990187</v>
      </c>
      <c r="BX17">
        <f t="shared" si="34"/>
        <v>76.53559553959181</v>
      </c>
      <c r="BY17">
        <f t="shared" si="35"/>
        <v>390.68857023127424</v>
      </c>
      <c r="BZ17">
        <f t="shared" si="36"/>
        <v>3.1874316779658539E-2</v>
      </c>
      <c r="CA17">
        <f t="shared" si="37"/>
        <v>1615.3781127929688</v>
      </c>
      <c r="CB17">
        <f t="shared" si="38"/>
        <v>612.40475049018858</v>
      </c>
      <c r="CC17">
        <f t="shared" si="39"/>
        <v>724.62933349609375</v>
      </c>
      <c r="CD17">
        <f t="shared" si="40"/>
        <v>0.62986254838880917</v>
      </c>
      <c r="CE17">
        <f t="shared" si="41"/>
        <v>0.73379280977679018</v>
      </c>
    </row>
    <row r="18" spans="1:83" x14ac:dyDescent="0.25">
      <c r="A18" s="1">
        <v>6</v>
      </c>
      <c r="B18" s="1" t="s">
        <v>101</v>
      </c>
      <c r="C18" s="1">
        <v>2339.9999986905605</v>
      </c>
      <c r="D18" s="1">
        <v>0</v>
      </c>
      <c r="E18">
        <f t="shared" si="0"/>
        <v>15.613351399179525</v>
      </c>
      <c r="F18">
        <f t="shared" si="1"/>
        <v>0.20099779250533728</v>
      </c>
      <c r="G18">
        <f t="shared" si="2"/>
        <v>263.44061217505327</v>
      </c>
      <c r="H18" s="1">
        <v>27</v>
      </c>
      <c r="I18" s="1">
        <v>0</v>
      </c>
      <c r="J18" s="1">
        <v>294.60406494140625</v>
      </c>
      <c r="K18" s="1">
        <v>1909.982177734375</v>
      </c>
      <c r="L18" s="1">
        <v>0</v>
      </c>
      <c r="M18" s="1">
        <v>832.227294921875</v>
      </c>
      <c r="N18" s="1">
        <v>470.97384643554688</v>
      </c>
      <c r="O18">
        <f t="shared" si="3"/>
        <v>0.84575559480305396</v>
      </c>
      <c r="P18">
        <f t="shared" si="4"/>
        <v>1</v>
      </c>
      <c r="Q18">
        <f t="shared" si="5"/>
        <v>0.43408026952569567</v>
      </c>
      <c r="R18" s="1">
        <v>-1</v>
      </c>
      <c r="S18" s="1">
        <v>0.87</v>
      </c>
      <c r="T18" s="1">
        <v>0.92</v>
      </c>
      <c r="U18" s="1">
        <v>9.6391735076904297</v>
      </c>
      <c r="V18">
        <f t="shared" si="6"/>
        <v>0.87481958675384519</v>
      </c>
      <c r="W18">
        <f t="shared" si="7"/>
        <v>3.4528368946491139E-2</v>
      </c>
      <c r="X18">
        <f t="shared" si="8"/>
        <v>0.43408026952569567</v>
      </c>
      <c r="Y18">
        <f t="shared" si="9"/>
        <v>0.56427483741808271</v>
      </c>
      <c r="Z18">
        <f t="shared" si="10"/>
        <v>1.2950246758172883</v>
      </c>
      <c r="AA18" s="1">
        <v>550</v>
      </c>
      <c r="AB18" s="1">
        <v>0.5</v>
      </c>
      <c r="AC18">
        <f t="shared" si="11"/>
        <v>104.42902855122837</v>
      </c>
      <c r="AD18">
        <f t="shared" si="12"/>
        <v>1.2689347655331367</v>
      </c>
      <c r="AE18">
        <f t="shared" si="13"/>
        <v>0.64225079736206547</v>
      </c>
      <c r="AF18">
        <f t="shared" si="14"/>
        <v>23.483942031860352</v>
      </c>
      <c r="AG18" s="1">
        <v>2</v>
      </c>
      <c r="AH18">
        <f t="shared" si="15"/>
        <v>4.644859790802002</v>
      </c>
      <c r="AI18" s="1">
        <v>1</v>
      </c>
      <c r="AJ18">
        <f t="shared" si="16"/>
        <v>9.2897195816040039</v>
      </c>
      <c r="AK18" s="1">
        <v>22.622180938720703</v>
      </c>
      <c r="AL18" s="1">
        <v>23.483942031860352</v>
      </c>
      <c r="AM18" s="1">
        <v>23.009593963623047</v>
      </c>
      <c r="AN18" s="1">
        <v>399.86276245117188</v>
      </c>
      <c r="AO18" s="1">
        <v>393.40884399414063</v>
      </c>
      <c r="AP18" s="1">
        <v>21.636295318603516</v>
      </c>
      <c r="AQ18" s="1">
        <v>22.133319854736328</v>
      </c>
      <c r="AR18" s="1">
        <v>80.204940795898438</v>
      </c>
      <c r="AS18" s="1">
        <v>82.047393798828125</v>
      </c>
      <c r="AT18" s="1">
        <v>499.31097412109375</v>
      </c>
      <c r="AU18" s="1">
        <v>550</v>
      </c>
      <c r="AV18" s="1">
        <v>1.523565411567688</v>
      </c>
      <c r="AW18" s="1">
        <v>102.15952301025391</v>
      </c>
      <c r="AX18" s="1">
        <v>0.58770793676376343</v>
      </c>
      <c r="AY18" s="1">
        <v>-3.3759254962205887E-2</v>
      </c>
      <c r="AZ18" s="1">
        <v>1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7"/>
        <v>2.4965548706054688</v>
      </c>
      <c r="BH18">
        <f t="shared" si="18"/>
        <v>1.2689347655331367E-3</v>
      </c>
      <c r="BI18">
        <f t="shared" si="19"/>
        <v>296.63394203186033</v>
      </c>
      <c r="BJ18">
        <f t="shared" si="20"/>
        <v>295.77218093872068</v>
      </c>
      <c r="BK18">
        <f t="shared" si="21"/>
        <v>87.999998033046722</v>
      </c>
      <c r="BL18">
        <f t="shared" si="22"/>
        <v>8.9559982267206531E-2</v>
      </c>
      <c r="BM18">
        <f t="shared" si="23"/>
        <v>2.903380196355311</v>
      </c>
      <c r="BN18">
        <f t="shared" si="24"/>
        <v>28.420064138943701</v>
      </c>
      <c r="BO18">
        <f t="shared" si="25"/>
        <v>6.2867442842073729</v>
      </c>
      <c r="BP18">
        <f t="shared" si="26"/>
        <v>23.053061485290527</v>
      </c>
      <c r="BQ18">
        <f t="shared" si="27"/>
        <v>2.8287902623056618</v>
      </c>
      <c r="BR18">
        <f t="shared" si="28"/>
        <v>0.19674098967373785</v>
      </c>
      <c r="BS18">
        <f t="shared" si="29"/>
        <v>2.2611293989932455</v>
      </c>
      <c r="BT18">
        <f t="shared" si="30"/>
        <v>0.56766086331241628</v>
      </c>
      <c r="BU18">
        <f t="shared" si="31"/>
        <v>0.12333860921352187</v>
      </c>
      <c r="BV18">
        <f t="shared" si="32"/>
        <v>26.91296728133273</v>
      </c>
      <c r="BW18">
        <f t="shared" si="33"/>
        <v>0.66963571408419309</v>
      </c>
      <c r="BX18">
        <f t="shared" si="34"/>
        <v>77.786195026777321</v>
      </c>
      <c r="BY18">
        <f t="shared" si="35"/>
        <v>391.13988159934109</v>
      </c>
      <c r="BZ18">
        <f t="shared" si="36"/>
        <v>3.1050354466340132E-2</v>
      </c>
      <c r="CA18">
        <f t="shared" si="37"/>
        <v>1615.3781127929688</v>
      </c>
      <c r="CB18">
        <f t="shared" si="38"/>
        <v>481.15077271461485</v>
      </c>
      <c r="CC18">
        <f t="shared" si="39"/>
        <v>832.227294921875</v>
      </c>
      <c r="CD18">
        <f t="shared" si="40"/>
        <v>0.67194538543182381</v>
      </c>
      <c r="CE18">
        <f t="shared" si="41"/>
        <v>0.66718427981488193</v>
      </c>
    </row>
    <row r="19" spans="1:83" x14ac:dyDescent="0.25">
      <c r="A19" s="1">
        <v>7</v>
      </c>
      <c r="B19" s="1" t="s">
        <v>102</v>
      </c>
      <c r="C19" s="1">
        <v>2447.9999987594783</v>
      </c>
      <c r="D19" s="1">
        <v>0</v>
      </c>
      <c r="E19">
        <f t="shared" si="0"/>
        <v>13.567356525905998</v>
      </c>
      <c r="F19">
        <f t="shared" si="1"/>
        <v>0.18819570605361957</v>
      </c>
      <c r="G19">
        <f t="shared" si="2"/>
        <v>273.94450386414155</v>
      </c>
      <c r="H19" s="1">
        <v>28</v>
      </c>
      <c r="I19" s="1">
        <v>0</v>
      </c>
      <c r="J19" s="1">
        <v>294.60406494140625</v>
      </c>
      <c r="K19" s="1">
        <v>1909.982177734375</v>
      </c>
      <c r="L19" s="1">
        <v>0</v>
      </c>
      <c r="M19" s="1">
        <v>981.845703125</v>
      </c>
      <c r="N19" s="1">
        <v>486.23068237304688</v>
      </c>
      <c r="O19">
        <f t="shared" si="3"/>
        <v>0.84575559480305396</v>
      </c>
      <c r="P19">
        <f t="shared" si="4"/>
        <v>1</v>
      </c>
      <c r="Q19">
        <f t="shared" si="5"/>
        <v>0.50477892725355822</v>
      </c>
      <c r="R19" s="1">
        <v>-1</v>
      </c>
      <c r="S19" s="1">
        <v>0.87</v>
      </c>
      <c r="T19" s="1">
        <v>0.92</v>
      </c>
      <c r="U19" s="1">
        <v>9.4168891906738281</v>
      </c>
      <c r="V19">
        <f t="shared" si="6"/>
        <v>0.87470844459533692</v>
      </c>
      <c r="W19">
        <f t="shared" si="7"/>
        <v>4.1634891648511634E-2</v>
      </c>
      <c r="X19">
        <f t="shared" si="8"/>
        <v>0.50477892725355822</v>
      </c>
      <c r="Y19">
        <f t="shared" si="9"/>
        <v>0.48593986133961337</v>
      </c>
      <c r="Z19">
        <f t="shared" si="10"/>
        <v>0.94529768949980608</v>
      </c>
      <c r="AA19" s="1">
        <v>400</v>
      </c>
      <c r="AB19" s="1">
        <v>0.5</v>
      </c>
      <c r="AC19">
        <f t="shared" si="11"/>
        <v>88.306878064492523</v>
      </c>
      <c r="AD19">
        <f t="shared" si="12"/>
        <v>1.1101619782295711</v>
      </c>
      <c r="AE19">
        <f t="shared" si="13"/>
        <v>0.59949380336767311</v>
      </c>
      <c r="AF19">
        <f t="shared" si="14"/>
        <v>23.205375671386719</v>
      </c>
      <c r="AG19" s="1">
        <v>2</v>
      </c>
      <c r="AH19">
        <f t="shared" si="15"/>
        <v>4.644859790802002</v>
      </c>
      <c r="AI19" s="1">
        <v>1</v>
      </c>
      <c r="AJ19">
        <f t="shared" si="16"/>
        <v>9.2897195816040039</v>
      </c>
      <c r="AK19" s="1">
        <v>22.567062377929688</v>
      </c>
      <c r="AL19" s="1">
        <v>23.205375671386719</v>
      </c>
      <c r="AM19" s="1">
        <v>23.010831832885742</v>
      </c>
      <c r="AN19" s="1">
        <v>400.111572265625</v>
      </c>
      <c r="AO19" s="1">
        <v>394.50137329101563</v>
      </c>
      <c r="AP19" s="1">
        <v>21.642055511474609</v>
      </c>
      <c r="AQ19" s="1">
        <v>22.076942443847656</v>
      </c>
      <c r="AR19" s="1">
        <v>80.498779296875</v>
      </c>
      <c r="AS19" s="1">
        <v>82.116363525390625</v>
      </c>
      <c r="AT19" s="1">
        <v>499.28057861328125</v>
      </c>
      <c r="AU19" s="1">
        <v>400</v>
      </c>
      <c r="AV19" s="1">
        <v>1.7589805126190186</v>
      </c>
      <c r="AW19" s="1">
        <v>102.16404724121094</v>
      </c>
      <c r="AX19" s="1">
        <v>0.61125987768173218</v>
      </c>
      <c r="AY19" s="1">
        <v>-3.5002272576093674E-2</v>
      </c>
      <c r="AZ19" s="1">
        <v>1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7"/>
        <v>2.4964028930664064</v>
      </c>
      <c r="BH19">
        <f t="shared" si="18"/>
        <v>1.110161978229571E-3</v>
      </c>
      <c r="BI19">
        <f t="shared" si="19"/>
        <v>296.3553756713867</v>
      </c>
      <c r="BJ19">
        <f t="shared" si="20"/>
        <v>295.71706237792966</v>
      </c>
      <c r="BK19">
        <f t="shared" si="21"/>
        <v>63.999998569488525</v>
      </c>
      <c r="BL19">
        <f t="shared" si="22"/>
        <v>3.1627557856601249E-2</v>
      </c>
      <c r="BM19">
        <f t="shared" si="23"/>
        <v>2.8549635941424198</v>
      </c>
      <c r="BN19">
        <f t="shared" si="24"/>
        <v>27.944895207624317</v>
      </c>
      <c r="BO19">
        <f t="shared" si="25"/>
        <v>5.8679527637766604</v>
      </c>
      <c r="BP19">
        <f t="shared" si="26"/>
        <v>22.886219024658203</v>
      </c>
      <c r="BQ19">
        <f t="shared" si="27"/>
        <v>2.8003615414814695</v>
      </c>
      <c r="BR19">
        <f t="shared" si="28"/>
        <v>0.18445884803135573</v>
      </c>
      <c r="BS19">
        <f t="shared" si="29"/>
        <v>2.2554697907747467</v>
      </c>
      <c r="BT19">
        <f t="shared" si="30"/>
        <v>0.5448917507067228</v>
      </c>
      <c r="BU19">
        <f t="shared" si="31"/>
        <v>0.11561678891323213</v>
      </c>
      <c r="BV19">
        <f t="shared" si="32"/>
        <v>27.987279234246248</v>
      </c>
      <c r="BW19">
        <f t="shared" si="33"/>
        <v>0.69440697146080221</v>
      </c>
      <c r="BX19">
        <f t="shared" si="34"/>
        <v>78.890684368049463</v>
      </c>
      <c r="BY19">
        <f t="shared" si="35"/>
        <v>392.5297388246488</v>
      </c>
      <c r="BZ19">
        <f t="shared" si="36"/>
        <v>2.7267693005858816E-2</v>
      </c>
      <c r="CA19">
        <f t="shared" si="37"/>
        <v>1615.3781127929688</v>
      </c>
      <c r="CB19">
        <f t="shared" si="38"/>
        <v>349.88337783813478</v>
      </c>
      <c r="CC19">
        <f t="shared" si="39"/>
        <v>981.845703125</v>
      </c>
      <c r="CD19">
        <f t="shared" si="40"/>
        <v>0.72116558895046412</v>
      </c>
      <c r="CE19">
        <f t="shared" si="41"/>
        <v>0.57456298761200775</v>
      </c>
    </row>
    <row r="20" spans="1:83" x14ac:dyDescent="0.25">
      <c r="A20" s="1">
        <v>8</v>
      </c>
      <c r="B20" s="1" t="s">
        <v>103</v>
      </c>
      <c r="C20" s="1">
        <v>2535.4999987939373</v>
      </c>
      <c r="D20" s="1">
        <v>0</v>
      </c>
      <c r="E20">
        <f t="shared" si="0"/>
        <v>9.8439717127350299</v>
      </c>
      <c r="F20">
        <f t="shared" si="1"/>
        <v>0.17925812614425018</v>
      </c>
      <c r="G20">
        <f t="shared" si="2"/>
        <v>303.29754782373226</v>
      </c>
      <c r="H20" s="1">
        <v>29</v>
      </c>
      <c r="I20" s="1">
        <v>0</v>
      </c>
      <c r="J20" s="1">
        <v>294.60406494140625</v>
      </c>
      <c r="K20" s="1">
        <v>1909.982177734375</v>
      </c>
      <c r="L20" s="1">
        <v>0</v>
      </c>
      <c r="M20" s="1">
        <v>1099.6334228515625</v>
      </c>
      <c r="N20" s="1">
        <v>477.68447875976563</v>
      </c>
      <c r="O20">
        <f t="shared" si="3"/>
        <v>0.84575559480305396</v>
      </c>
      <c r="P20">
        <f t="shared" si="4"/>
        <v>1</v>
      </c>
      <c r="Q20">
        <f t="shared" si="5"/>
        <v>0.5655966171698954</v>
      </c>
      <c r="R20" s="1">
        <v>-1</v>
      </c>
      <c r="S20" s="1">
        <v>0.87</v>
      </c>
      <c r="T20" s="1">
        <v>0.92</v>
      </c>
      <c r="U20" s="1">
        <v>8.8689403533935547</v>
      </c>
      <c r="V20">
        <f t="shared" si="6"/>
        <v>0.87443447017669684</v>
      </c>
      <c r="W20">
        <f t="shared" si="7"/>
        <v>4.9604502487390685E-2</v>
      </c>
      <c r="X20">
        <f t="shared" si="8"/>
        <v>0.5655966171698954</v>
      </c>
      <c r="Y20">
        <f t="shared" si="9"/>
        <v>0.42427032269172793</v>
      </c>
      <c r="Z20">
        <f t="shared" si="10"/>
        <v>0.73692626837534747</v>
      </c>
      <c r="AA20" s="1">
        <v>250</v>
      </c>
      <c r="AB20" s="1">
        <v>0.5</v>
      </c>
      <c r="AC20">
        <f t="shared" si="11"/>
        <v>61.82214728358619</v>
      </c>
      <c r="AD20">
        <f t="shared" si="12"/>
        <v>0.97798214065322486</v>
      </c>
      <c r="AE20">
        <f t="shared" si="13"/>
        <v>0.55407731262796611</v>
      </c>
      <c r="AF20">
        <f t="shared" si="14"/>
        <v>22.899906158447266</v>
      </c>
      <c r="AG20" s="1">
        <v>2</v>
      </c>
      <c r="AH20">
        <f t="shared" si="15"/>
        <v>4.644859790802002</v>
      </c>
      <c r="AI20" s="1">
        <v>1</v>
      </c>
      <c r="AJ20">
        <f t="shared" si="16"/>
        <v>9.2897195816040039</v>
      </c>
      <c r="AK20" s="1">
        <v>22.508708953857422</v>
      </c>
      <c r="AL20" s="1">
        <v>22.899906158447266</v>
      </c>
      <c r="AM20" s="1">
        <v>23.016853332519531</v>
      </c>
      <c r="AN20" s="1">
        <v>399.813232421875</v>
      </c>
      <c r="AO20" s="1">
        <v>395.71469116210938</v>
      </c>
      <c r="AP20" s="1">
        <v>21.627052307128906</v>
      </c>
      <c r="AQ20" s="1">
        <v>22.010210037231445</v>
      </c>
      <c r="AR20" s="1">
        <v>80.726966857910156</v>
      </c>
      <c r="AS20" s="1">
        <v>82.157173156738281</v>
      </c>
      <c r="AT20" s="1">
        <v>499.24951171875</v>
      </c>
      <c r="AU20" s="1">
        <v>250</v>
      </c>
      <c r="AV20" s="1">
        <v>1.4474687576293945</v>
      </c>
      <c r="AW20" s="1">
        <v>102.16199493408203</v>
      </c>
      <c r="AX20" s="1">
        <v>0.60344737768173218</v>
      </c>
      <c r="AY20" s="1">
        <v>-4.0354672819375992E-2</v>
      </c>
      <c r="AZ20" s="1">
        <v>1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7"/>
        <v>2.4962475585937498</v>
      </c>
      <c r="BH20">
        <f t="shared" si="18"/>
        <v>9.7798214065322481E-4</v>
      </c>
      <c r="BI20">
        <f t="shared" si="19"/>
        <v>296.04990615844724</v>
      </c>
      <c r="BJ20">
        <f t="shared" si="20"/>
        <v>295.6587089538574</v>
      </c>
      <c r="BK20">
        <f t="shared" si="21"/>
        <v>39.999999105930328</v>
      </c>
      <c r="BL20">
        <f t="shared" si="22"/>
        <v>-2.9986490402103803E-2</v>
      </c>
      <c r="BM20">
        <f t="shared" si="23"/>
        <v>2.8026842789496866</v>
      </c>
      <c r="BN20">
        <f t="shared" si="24"/>
        <v>27.43372700149466</v>
      </c>
      <c r="BO20">
        <f t="shared" si="25"/>
        <v>5.4235169642632144</v>
      </c>
      <c r="BP20">
        <f t="shared" si="26"/>
        <v>22.704307556152344</v>
      </c>
      <c r="BQ20">
        <f t="shared" si="27"/>
        <v>2.7696503044407716</v>
      </c>
      <c r="BR20">
        <f t="shared" si="28"/>
        <v>0.17586457334683955</v>
      </c>
      <c r="BS20">
        <f t="shared" si="29"/>
        <v>2.2486069663217205</v>
      </c>
      <c r="BT20">
        <f t="shared" si="30"/>
        <v>0.52104333811905112</v>
      </c>
      <c r="BU20">
        <f t="shared" si="31"/>
        <v>0.11021529218181725</v>
      </c>
      <c r="BV20">
        <f t="shared" si="32"/>
        <v>30.985482544287638</v>
      </c>
      <c r="BW20">
        <f t="shared" si="33"/>
        <v>0.76645511171957648</v>
      </c>
      <c r="BX20">
        <f t="shared" si="34"/>
        <v>80.113092248775558</v>
      </c>
      <c r="BY20">
        <f t="shared" si="35"/>
        <v>394.28414617143943</v>
      </c>
      <c r="BZ20">
        <f t="shared" si="36"/>
        <v>2.0001590770879551E-2</v>
      </c>
      <c r="CA20">
        <f t="shared" si="37"/>
        <v>1615.3781127929688</v>
      </c>
      <c r="CB20">
        <f t="shared" si="38"/>
        <v>218.60861754417422</v>
      </c>
      <c r="CC20">
        <f t="shared" si="39"/>
        <v>1099.6334228515625</v>
      </c>
      <c r="CD20">
        <f t="shared" si="40"/>
        <v>0.77257920842336325</v>
      </c>
      <c r="CE20">
        <f t="shared" si="41"/>
        <v>0.50164648664313616</v>
      </c>
    </row>
    <row r="21" spans="1:83" x14ac:dyDescent="0.25">
      <c r="A21" s="1">
        <v>9</v>
      </c>
      <c r="B21" s="1" t="s">
        <v>104</v>
      </c>
      <c r="C21" s="1">
        <v>2623.4999988628551</v>
      </c>
      <c r="D21" s="1">
        <v>0</v>
      </c>
      <c r="E21">
        <f t="shared" si="0"/>
        <v>6.5026813069059965</v>
      </c>
      <c r="F21">
        <f t="shared" si="1"/>
        <v>0.17235076841626573</v>
      </c>
      <c r="G21">
        <f t="shared" si="2"/>
        <v>332.5802878896373</v>
      </c>
      <c r="H21" s="1">
        <v>30</v>
      </c>
      <c r="I21" s="1">
        <v>0</v>
      </c>
      <c r="J21" s="1">
        <v>294.60406494140625</v>
      </c>
      <c r="K21" s="1">
        <v>1909.982177734375</v>
      </c>
      <c r="L21" s="1">
        <v>0</v>
      </c>
      <c r="M21" s="1">
        <v>1146.95556640625</v>
      </c>
      <c r="N21" s="1">
        <v>454.66241455078125</v>
      </c>
      <c r="O21">
        <f t="shared" si="3"/>
        <v>0.84575559480305396</v>
      </c>
      <c r="P21">
        <f t="shared" si="4"/>
        <v>1</v>
      </c>
      <c r="Q21">
        <f t="shared" si="5"/>
        <v>0.6035919543288214</v>
      </c>
      <c r="R21" s="1">
        <v>-1</v>
      </c>
      <c r="S21" s="1">
        <v>0.87</v>
      </c>
      <c r="T21" s="1">
        <v>0.92</v>
      </c>
      <c r="U21" s="1">
        <v>8.1038703918457031</v>
      </c>
      <c r="V21">
        <f t="shared" si="6"/>
        <v>0.87405193519592284</v>
      </c>
      <c r="W21">
        <f t="shared" si="7"/>
        <v>5.7225289900149426E-2</v>
      </c>
      <c r="X21">
        <f t="shared" si="8"/>
        <v>0.6035919543288214</v>
      </c>
      <c r="Y21">
        <f t="shared" si="9"/>
        <v>0.39949410011418474</v>
      </c>
      <c r="Z21">
        <f t="shared" si="10"/>
        <v>0.66526257309070169</v>
      </c>
      <c r="AA21" s="1">
        <v>150</v>
      </c>
      <c r="AB21" s="1">
        <v>0.5</v>
      </c>
      <c r="AC21">
        <f t="shared" si="11"/>
        <v>39.567803681234658</v>
      </c>
      <c r="AD21">
        <f t="shared" si="12"/>
        <v>0.88988974484802708</v>
      </c>
      <c r="AE21">
        <f t="shared" si="13"/>
        <v>0.52414814680136734</v>
      </c>
      <c r="AF21">
        <f t="shared" si="14"/>
        <v>22.689615249633789</v>
      </c>
      <c r="AG21" s="1">
        <v>2</v>
      </c>
      <c r="AH21">
        <f t="shared" si="15"/>
        <v>4.644859790802002</v>
      </c>
      <c r="AI21" s="1">
        <v>1</v>
      </c>
      <c r="AJ21">
        <f t="shared" si="16"/>
        <v>9.2897195816040039</v>
      </c>
      <c r="AK21" s="1">
        <v>22.446077346801758</v>
      </c>
      <c r="AL21" s="1">
        <v>22.689615249633789</v>
      </c>
      <c r="AM21" s="1">
        <v>23.013465881347656</v>
      </c>
      <c r="AN21" s="1">
        <v>399.71481323242188</v>
      </c>
      <c r="AO21" s="1">
        <v>396.96755981445313</v>
      </c>
      <c r="AP21" s="1">
        <v>21.604923248291016</v>
      </c>
      <c r="AQ21" s="1">
        <v>21.953683853149414</v>
      </c>
      <c r="AR21" s="1">
        <v>80.959182739257813</v>
      </c>
      <c r="AS21" s="1">
        <v>82.266075134277344</v>
      </c>
      <c r="AT21" s="1">
        <v>499.11221313476563</v>
      </c>
      <c r="AU21" s="1">
        <v>150</v>
      </c>
      <c r="AV21" s="1">
        <v>1.6320852041244507</v>
      </c>
      <c r="AW21" s="1">
        <v>102.17121887207031</v>
      </c>
      <c r="AX21" s="1">
        <v>0.53277325630187988</v>
      </c>
      <c r="AY21" s="1">
        <v>-3.9839114993810654E-2</v>
      </c>
      <c r="AZ21" s="1">
        <v>1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7"/>
        <v>2.4955610656738281</v>
      </c>
      <c r="BH21">
        <f t="shared" si="18"/>
        <v>8.8988974484802705E-4</v>
      </c>
      <c r="BI21">
        <f t="shared" si="19"/>
        <v>295.83961524963377</v>
      </c>
      <c r="BJ21">
        <f t="shared" si="20"/>
        <v>295.59607734680174</v>
      </c>
      <c r="BK21">
        <f t="shared" si="21"/>
        <v>23.999999463558197</v>
      </c>
      <c r="BL21">
        <f t="shared" si="22"/>
        <v>-7.1860011043201139E-2</v>
      </c>
      <c r="BM21">
        <f t="shared" si="23"/>
        <v>2.7671827848097319</v>
      </c>
      <c r="BN21">
        <f t="shared" si="24"/>
        <v>27.083779711726365</v>
      </c>
      <c r="BO21">
        <f t="shared" si="25"/>
        <v>5.1300958585769507</v>
      </c>
      <c r="BP21">
        <f t="shared" si="26"/>
        <v>22.567846298217773</v>
      </c>
      <c r="BQ21">
        <f t="shared" si="27"/>
        <v>2.7468060531197653</v>
      </c>
      <c r="BR21">
        <f t="shared" si="28"/>
        <v>0.16921141452490371</v>
      </c>
      <c r="BS21">
        <f t="shared" si="29"/>
        <v>2.2430346380083646</v>
      </c>
      <c r="BT21">
        <f t="shared" si="30"/>
        <v>0.50377141511140078</v>
      </c>
      <c r="BU21">
        <f t="shared" si="31"/>
        <v>0.1060347748372077</v>
      </c>
      <c r="BV21">
        <f t="shared" si="32"/>
        <v>33.980133386508285</v>
      </c>
      <c r="BW21">
        <f t="shared" si="33"/>
        <v>0.83780218223647518</v>
      </c>
      <c r="BX21">
        <f t="shared" si="34"/>
        <v>80.936014230050432</v>
      </c>
      <c r="BY21">
        <f t="shared" si="35"/>
        <v>396.02257760188917</v>
      </c>
      <c r="BZ21">
        <f t="shared" si="36"/>
        <v>1.3289674290194207E-2</v>
      </c>
      <c r="CA21">
        <f t="shared" si="37"/>
        <v>1615.3781127929688</v>
      </c>
      <c r="CB21">
        <f t="shared" si="38"/>
        <v>131.10779027938844</v>
      </c>
      <c r="CC21">
        <f t="shared" si="39"/>
        <v>1146.95556640625</v>
      </c>
      <c r="CD21">
        <f t="shared" si="40"/>
        <v>0.81221555973761983</v>
      </c>
      <c r="CE21">
        <f t="shared" si="41"/>
        <v>0.4723517084237705</v>
      </c>
    </row>
    <row r="22" spans="1:83" x14ac:dyDescent="0.25">
      <c r="A22" s="1">
        <v>10</v>
      </c>
      <c r="B22" s="1" t="s">
        <v>105</v>
      </c>
      <c r="C22" s="1">
        <v>2710.4999988628551</v>
      </c>
      <c r="D22" s="1">
        <v>0</v>
      </c>
      <c r="E22">
        <f t="shared" si="0"/>
        <v>5.5525992023581754</v>
      </c>
      <c r="F22">
        <f t="shared" si="1"/>
        <v>0.17006376574780332</v>
      </c>
      <c r="G22">
        <f t="shared" si="2"/>
        <v>341.79315309734562</v>
      </c>
      <c r="H22" s="1">
        <v>31</v>
      </c>
      <c r="I22" s="1">
        <v>0</v>
      </c>
      <c r="J22" s="1">
        <v>294.60406494140625</v>
      </c>
      <c r="K22" s="1">
        <v>1909.982177734375</v>
      </c>
      <c r="L22" s="1">
        <v>0</v>
      </c>
      <c r="M22" s="1">
        <v>1196.773681640625</v>
      </c>
      <c r="N22" s="1">
        <v>440.10400390625</v>
      </c>
      <c r="O22">
        <f t="shared" si="3"/>
        <v>0.84575559480305396</v>
      </c>
      <c r="P22">
        <f t="shared" si="4"/>
        <v>1</v>
      </c>
      <c r="Q22">
        <f t="shared" si="5"/>
        <v>0.63225795264571394</v>
      </c>
      <c r="R22" s="1">
        <v>-1</v>
      </c>
      <c r="S22" s="1">
        <v>0.87</v>
      </c>
      <c r="T22" s="1">
        <v>0.92</v>
      </c>
      <c r="U22" s="1">
        <v>7.1263399124145508</v>
      </c>
      <c r="V22">
        <f t="shared" si="6"/>
        <v>0.87356316995620731</v>
      </c>
      <c r="W22">
        <f t="shared" si="7"/>
        <v>7.5010021343810365E-2</v>
      </c>
      <c r="X22">
        <f t="shared" si="8"/>
        <v>0.63225795264571394</v>
      </c>
      <c r="Y22">
        <f t="shared" si="9"/>
        <v>0.3734110738874849</v>
      </c>
      <c r="Z22">
        <f t="shared" si="10"/>
        <v>0.59594266404323959</v>
      </c>
      <c r="AA22" s="1">
        <v>100</v>
      </c>
      <c r="AB22" s="1">
        <v>0.5</v>
      </c>
      <c r="AC22">
        <f t="shared" si="11"/>
        <v>27.615863067160575</v>
      </c>
      <c r="AD22">
        <f t="shared" si="12"/>
        <v>0.8455413717731779</v>
      </c>
      <c r="AE22">
        <f t="shared" si="13"/>
        <v>0.50472872485174358</v>
      </c>
      <c r="AF22">
        <f t="shared" si="14"/>
        <v>22.546306610107422</v>
      </c>
      <c r="AG22" s="1">
        <v>2</v>
      </c>
      <c r="AH22">
        <f t="shared" si="15"/>
        <v>4.644859790802002</v>
      </c>
      <c r="AI22" s="1">
        <v>1</v>
      </c>
      <c r="AJ22">
        <f t="shared" si="16"/>
        <v>9.2897195816040039</v>
      </c>
      <c r="AK22" s="1">
        <v>22.407564163208008</v>
      </c>
      <c r="AL22" s="1">
        <v>22.546306610107422</v>
      </c>
      <c r="AM22" s="1">
        <v>23.016107559204102</v>
      </c>
      <c r="AN22" s="1">
        <v>400.20001220703125</v>
      </c>
      <c r="AO22" s="1">
        <v>397.8402099609375</v>
      </c>
      <c r="AP22" s="1">
        <v>21.575471878051758</v>
      </c>
      <c r="AQ22" s="1">
        <v>21.906869888305664</v>
      </c>
      <c r="AR22" s="1">
        <v>81.046836853027344</v>
      </c>
      <c r="AS22" s="1">
        <v>82.291717529296875</v>
      </c>
      <c r="AT22" s="1">
        <v>499.10873413085938</v>
      </c>
      <c r="AU22" s="1">
        <v>100</v>
      </c>
      <c r="AV22" s="1">
        <v>1.6912841796875</v>
      </c>
      <c r="AW22" s="1">
        <v>102.18194580078125</v>
      </c>
      <c r="AX22" s="1">
        <v>0.46815839409828186</v>
      </c>
      <c r="AY22" s="1">
        <v>-3.9008751511573792E-2</v>
      </c>
      <c r="AZ22" s="1">
        <v>1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7"/>
        <v>2.4955436706542966</v>
      </c>
      <c r="BH22">
        <f t="shared" si="18"/>
        <v>8.4554137177317789E-4</v>
      </c>
      <c r="BI22">
        <f t="shared" si="19"/>
        <v>295.6963066101074</v>
      </c>
      <c r="BJ22">
        <f t="shared" si="20"/>
        <v>295.55756416320799</v>
      </c>
      <c r="BK22">
        <f t="shared" si="21"/>
        <v>15.999999642372131</v>
      </c>
      <c r="BL22">
        <f t="shared" si="22"/>
        <v>-9.1373493334593131E-2</v>
      </c>
      <c r="BM22">
        <f t="shared" si="23"/>
        <v>2.7432153164433597</v>
      </c>
      <c r="BN22">
        <f t="shared" si="24"/>
        <v>26.846379709696095</v>
      </c>
      <c r="BO22">
        <f t="shared" si="25"/>
        <v>4.9395098213904305</v>
      </c>
      <c r="BP22">
        <f t="shared" si="26"/>
        <v>22.476935386657715</v>
      </c>
      <c r="BQ22">
        <f t="shared" si="27"/>
        <v>2.7316788063136284</v>
      </c>
      <c r="BR22">
        <f t="shared" si="28"/>
        <v>0.16700643521935946</v>
      </c>
      <c r="BS22">
        <f t="shared" si="29"/>
        <v>2.2384865915916161</v>
      </c>
      <c r="BT22">
        <f t="shared" si="30"/>
        <v>0.49319221472201225</v>
      </c>
      <c r="BU22">
        <f t="shared" si="31"/>
        <v>0.10464946483876861</v>
      </c>
      <c r="BV22">
        <f t="shared" si="32"/>
        <v>34.925089444871098</v>
      </c>
      <c r="BW22">
        <f t="shared" si="33"/>
        <v>0.85912168890848184</v>
      </c>
      <c r="BX22">
        <f t="shared" si="34"/>
        <v>81.480155228048034</v>
      </c>
      <c r="BY22">
        <f t="shared" si="35"/>
        <v>397.03329551563741</v>
      </c>
      <c r="BZ22">
        <f t="shared" si="36"/>
        <v>1.1395181463048375E-2</v>
      </c>
      <c r="CA22">
        <f t="shared" si="37"/>
        <v>1615.3781127929688</v>
      </c>
      <c r="CB22">
        <f t="shared" si="38"/>
        <v>87.35631699562073</v>
      </c>
      <c r="CC22">
        <f t="shared" si="39"/>
        <v>1196.773681640625</v>
      </c>
      <c r="CD22">
        <f t="shared" si="40"/>
        <v>0.83872219118042735</v>
      </c>
      <c r="CE22">
        <f t="shared" si="41"/>
        <v>0.44151179865909002</v>
      </c>
    </row>
    <row r="23" spans="1:83" x14ac:dyDescent="0.25">
      <c r="A23" s="1">
        <v>11</v>
      </c>
      <c r="B23" s="1" t="s">
        <v>106</v>
      </c>
      <c r="C23" s="1">
        <v>2793.4999988628551</v>
      </c>
      <c r="D23" s="1">
        <v>0</v>
      </c>
      <c r="E23">
        <f t="shared" si="0"/>
        <v>1.909658757741995</v>
      </c>
      <c r="F23">
        <f t="shared" si="1"/>
        <v>0.16983580624537706</v>
      </c>
      <c r="G23">
        <f t="shared" si="2"/>
        <v>377.94146868645095</v>
      </c>
      <c r="H23" s="1">
        <v>32</v>
      </c>
      <c r="I23" s="1">
        <v>0</v>
      </c>
      <c r="J23" s="1">
        <v>294.60406494140625</v>
      </c>
      <c r="K23" s="1">
        <v>1909.982177734375</v>
      </c>
      <c r="L23" s="1">
        <v>0</v>
      </c>
      <c r="M23" s="1">
        <v>1236.6358642578125</v>
      </c>
      <c r="N23" s="1">
        <v>415.53131103515625</v>
      </c>
      <c r="O23">
        <f t="shared" si="3"/>
        <v>0.84575559480305396</v>
      </c>
      <c r="P23">
        <f t="shared" si="4"/>
        <v>1</v>
      </c>
      <c r="Q23">
        <f t="shared" si="5"/>
        <v>0.66398248421774164</v>
      </c>
      <c r="R23" s="1">
        <v>-1</v>
      </c>
      <c r="S23" s="1">
        <v>0.87</v>
      </c>
      <c r="T23" s="1">
        <v>0.92</v>
      </c>
      <c r="U23" s="1">
        <v>6.6824121475219727</v>
      </c>
      <c r="V23">
        <f t="shared" si="6"/>
        <v>0.87334120607376098</v>
      </c>
      <c r="W23">
        <f t="shared" si="7"/>
        <v>6.6632805998535466E-2</v>
      </c>
      <c r="X23">
        <f t="shared" si="8"/>
        <v>0.66398248421774164</v>
      </c>
      <c r="Y23">
        <f t="shared" si="9"/>
        <v>0.35254062646557643</v>
      </c>
      <c r="Z23">
        <f t="shared" si="10"/>
        <v>0.54449845175781186</v>
      </c>
      <c r="AA23" s="1">
        <v>50</v>
      </c>
      <c r="AB23" s="1">
        <v>0.5</v>
      </c>
      <c r="AC23">
        <f t="shared" si="11"/>
        <v>14.497081589464361</v>
      </c>
      <c r="AD23">
        <f t="shared" si="12"/>
        <v>0.81660956145999752</v>
      </c>
      <c r="AE23">
        <f t="shared" si="13"/>
        <v>0.48813818145288401</v>
      </c>
      <c r="AF23">
        <f t="shared" si="14"/>
        <v>22.416730880737305</v>
      </c>
      <c r="AG23" s="1">
        <v>2</v>
      </c>
      <c r="AH23">
        <f t="shared" si="15"/>
        <v>4.644859790802002</v>
      </c>
      <c r="AI23" s="1">
        <v>1</v>
      </c>
      <c r="AJ23">
        <f t="shared" si="16"/>
        <v>9.2897195816040039</v>
      </c>
      <c r="AK23" s="1">
        <v>22.380485534667969</v>
      </c>
      <c r="AL23" s="1">
        <v>22.416730880737305</v>
      </c>
      <c r="AM23" s="1">
        <v>23.009689331054688</v>
      </c>
      <c r="AN23" s="1">
        <v>400.14605712890625</v>
      </c>
      <c r="AO23" s="1">
        <v>399.25006103515625</v>
      </c>
      <c r="AP23" s="1">
        <v>21.539770126342773</v>
      </c>
      <c r="AQ23" s="1">
        <v>21.859888076782227</v>
      </c>
      <c r="AR23" s="1">
        <v>81.041595458984375</v>
      </c>
      <c r="AS23" s="1">
        <v>82.246009826660156</v>
      </c>
      <c r="AT23" s="1">
        <v>499.0401611328125</v>
      </c>
      <c r="AU23" s="1">
        <v>50</v>
      </c>
      <c r="AV23" s="1">
        <v>1.5165209770202637</v>
      </c>
      <c r="AW23" s="1">
        <v>102.17632293701172</v>
      </c>
      <c r="AX23" s="1">
        <v>0.49556317925453186</v>
      </c>
      <c r="AY23" s="1">
        <v>-4.2087879031896591E-2</v>
      </c>
      <c r="AZ23" s="1">
        <v>1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7"/>
        <v>2.4952008056640622</v>
      </c>
      <c r="BH23">
        <f t="shared" si="18"/>
        <v>8.1660956145999757E-4</v>
      </c>
      <c r="BI23">
        <f t="shared" si="19"/>
        <v>295.56673088073728</v>
      </c>
      <c r="BJ23">
        <f t="shared" si="20"/>
        <v>295.53048553466795</v>
      </c>
      <c r="BK23">
        <f t="shared" si="21"/>
        <v>7.9999998211860657</v>
      </c>
      <c r="BL23">
        <f t="shared" si="22"/>
        <v>-0.11372082018794918</v>
      </c>
      <c r="BM23">
        <f t="shared" si="23"/>
        <v>2.7217011649531169</v>
      </c>
      <c r="BN23">
        <f t="shared" si="24"/>
        <v>26.637298022859508</v>
      </c>
      <c r="BO23">
        <f t="shared" si="25"/>
        <v>4.777409946077281</v>
      </c>
      <c r="BP23">
        <f t="shared" si="26"/>
        <v>22.398608207702637</v>
      </c>
      <c r="BQ23">
        <f t="shared" si="27"/>
        <v>2.7187039615764546</v>
      </c>
      <c r="BR23">
        <f t="shared" si="28"/>
        <v>0.16678659305296134</v>
      </c>
      <c r="BS23">
        <f t="shared" si="29"/>
        <v>2.2335629835002329</v>
      </c>
      <c r="BT23">
        <f t="shared" si="30"/>
        <v>0.4851409780762217</v>
      </c>
      <c r="BU23">
        <f t="shared" si="31"/>
        <v>0.10451135102809817</v>
      </c>
      <c r="BV23">
        <f t="shared" si="32"/>
        <v>38.616669555795312</v>
      </c>
      <c r="BW23">
        <f t="shared" si="33"/>
        <v>0.94662845562638764</v>
      </c>
      <c r="BX23">
        <f t="shared" si="34"/>
        <v>81.949259046248244</v>
      </c>
      <c r="BY23">
        <f t="shared" si="35"/>
        <v>398.97254573447304</v>
      </c>
      <c r="BZ23">
        <f t="shared" si="36"/>
        <v>3.9224533592917207E-3</v>
      </c>
      <c r="CA23">
        <f t="shared" si="37"/>
        <v>1615.3781127929688</v>
      </c>
      <c r="CB23">
        <f t="shared" si="38"/>
        <v>43.667060303688046</v>
      </c>
      <c r="CC23">
        <f t="shared" si="39"/>
        <v>1236.6358642578125</v>
      </c>
      <c r="CD23">
        <f t="shared" si="40"/>
        <v>0.8716314606561032</v>
      </c>
      <c r="CE23">
        <f t="shared" si="41"/>
        <v>0.41683511008599411</v>
      </c>
    </row>
    <row r="24" spans="1:83" x14ac:dyDescent="0.25">
      <c r="A24" s="1">
        <v>12</v>
      </c>
      <c r="B24" s="1" t="s">
        <v>107</v>
      </c>
      <c r="C24" s="1">
        <v>2880.4999988628551</v>
      </c>
      <c r="D24" s="1">
        <v>0</v>
      </c>
      <c r="E24">
        <f t="shared" si="0"/>
        <v>-1.0073384223015218</v>
      </c>
      <c r="F24">
        <f t="shared" si="1"/>
        <v>0.17256191056553286</v>
      </c>
      <c r="G24">
        <f t="shared" si="2"/>
        <v>406.65747884366283</v>
      </c>
      <c r="H24" s="1">
        <v>33</v>
      </c>
      <c r="I24" s="1">
        <v>0</v>
      </c>
      <c r="J24" s="1">
        <v>294.60406494140625</v>
      </c>
      <c r="K24" s="1">
        <v>1909.982177734375</v>
      </c>
      <c r="L24" s="1">
        <v>0</v>
      </c>
      <c r="M24" s="1">
        <v>1312.0069580078125</v>
      </c>
      <c r="N24" s="1">
        <v>371.89773559570313</v>
      </c>
      <c r="O24">
        <f t="shared" si="3"/>
        <v>0.84575559480305396</v>
      </c>
      <c r="P24">
        <f t="shared" si="4"/>
        <v>1</v>
      </c>
      <c r="Q24">
        <f t="shared" si="5"/>
        <v>0.71654286333938133</v>
      </c>
      <c r="R24" s="1">
        <v>-1</v>
      </c>
      <c r="S24" s="1">
        <v>0.87</v>
      </c>
      <c r="T24" s="1">
        <v>0.92</v>
      </c>
      <c r="U24" s="1">
        <v>0</v>
      </c>
      <c r="V24">
        <f t="shared" si="6"/>
        <v>0.87</v>
      </c>
      <c r="W24" t="e">
        <f t="shared" si="7"/>
        <v>#DIV/0!</v>
      </c>
      <c r="X24">
        <f t="shared" si="8"/>
        <v>0.71654286333938133</v>
      </c>
      <c r="Y24">
        <f t="shared" si="9"/>
        <v>0.31307895261927626</v>
      </c>
      <c r="Z24">
        <f t="shared" si="10"/>
        <v>0.45577137840377352</v>
      </c>
      <c r="AA24" s="1">
        <v>0</v>
      </c>
      <c r="AB24" s="1">
        <v>0.5</v>
      </c>
      <c r="AC24">
        <f t="shared" si="11"/>
        <v>0</v>
      </c>
      <c r="AD24">
        <f t="shared" si="12"/>
        <v>0.80607863777005884</v>
      </c>
      <c r="AE24">
        <f t="shared" si="13"/>
        <v>0.47447470894809696</v>
      </c>
      <c r="AF24">
        <f t="shared" si="14"/>
        <v>22.308570861816406</v>
      </c>
      <c r="AG24" s="1">
        <v>2</v>
      </c>
      <c r="AH24">
        <f t="shared" si="15"/>
        <v>4.644859790802002</v>
      </c>
      <c r="AI24" s="1">
        <v>1</v>
      </c>
      <c r="AJ24">
        <f t="shared" si="16"/>
        <v>9.2897195816040039</v>
      </c>
      <c r="AK24" s="1">
        <v>22.353273391723633</v>
      </c>
      <c r="AL24" s="1">
        <v>22.308570861816406</v>
      </c>
      <c r="AM24" s="1">
        <v>23.017728805541992</v>
      </c>
      <c r="AN24" s="1">
        <v>399.95770263671875</v>
      </c>
      <c r="AO24" s="1">
        <v>400.23214721679688</v>
      </c>
      <c r="AP24" s="1">
        <v>21.500476837158203</v>
      </c>
      <c r="AQ24" s="1">
        <v>21.81651496887207</v>
      </c>
      <c r="AR24" s="1">
        <v>81.036842346191406</v>
      </c>
      <c r="AS24" s="1">
        <v>82.228012084960938</v>
      </c>
      <c r="AT24" s="1">
        <v>498.98587036132813</v>
      </c>
      <c r="AU24" s="1">
        <v>0</v>
      </c>
      <c r="AV24" s="1">
        <v>1.6193903684616089</v>
      </c>
      <c r="AW24" s="1">
        <v>102.18778228759766</v>
      </c>
      <c r="AX24" s="1">
        <v>0.49816939234733582</v>
      </c>
      <c r="AY24" s="1">
        <v>-4.1322745382785797E-2</v>
      </c>
      <c r="AZ24" s="1">
        <v>1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7"/>
        <v>2.4949293518066407</v>
      </c>
      <c r="BH24">
        <f t="shared" si="18"/>
        <v>8.0607863777005888E-4</v>
      </c>
      <c r="BI24">
        <f t="shared" si="19"/>
        <v>295.45857086181638</v>
      </c>
      <c r="BJ24">
        <f t="shared" si="20"/>
        <v>295.50327339172361</v>
      </c>
      <c r="BK24">
        <f t="shared" si="21"/>
        <v>0</v>
      </c>
      <c r="BL24">
        <f t="shared" si="22"/>
        <v>-0.14028289571315961</v>
      </c>
      <c r="BM24">
        <f t="shared" si="23"/>
        <v>2.7038559908613116</v>
      </c>
      <c r="BN24">
        <f t="shared" si="24"/>
        <v>26.459679722293703</v>
      </c>
      <c r="BO24">
        <f t="shared" si="25"/>
        <v>4.6431647534216332</v>
      </c>
      <c r="BP24">
        <f t="shared" si="26"/>
        <v>22.33092212677002</v>
      </c>
      <c r="BQ24">
        <f t="shared" si="27"/>
        <v>2.7075352785395634</v>
      </c>
      <c r="BR24">
        <f t="shared" si="28"/>
        <v>0.16941493031529728</v>
      </c>
      <c r="BS24">
        <f t="shared" si="29"/>
        <v>2.2293812819132146</v>
      </c>
      <c r="BT24">
        <f t="shared" si="30"/>
        <v>0.47815399662634883</v>
      </c>
      <c r="BU24">
        <f t="shared" si="31"/>
        <v>0.10616264134080784</v>
      </c>
      <c r="BV24">
        <f t="shared" si="32"/>
        <v>41.555425913699565</v>
      </c>
      <c r="BW24">
        <f t="shared" si="33"/>
        <v>1.016054011831752</v>
      </c>
      <c r="BX24">
        <f t="shared" si="34"/>
        <v>82.345806258531184</v>
      </c>
      <c r="BY24">
        <f t="shared" si="35"/>
        <v>400.37853558279232</v>
      </c>
      <c r="BZ24">
        <f t="shared" si="36"/>
        <v>-2.0717917467496889E-3</v>
      </c>
      <c r="CA24">
        <f t="shared" si="37"/>
        <v>1615.3781127929688</v>
      </c>
      <c r="CB24">
        <f t="shared" si="38"/>
        <v>0</v>
      </c>
      <c r="CC24">
        <f t="shared" si="39"/>
        <v>1312.0069580078125</v>
      </c>
      <c r="CD24">
        <f t="shared" si="40"/>
        <v>0.92402845403620071</v>
      </c>
      <c r="CE24">
        <f t="shared" si="41"/>
        <v>0.37017662613533298</v>
      </c>
    </row>
    <row r="25" spans="1:83" x14ac:dyDescent="0.25">
      <c r="A25" s="1">
        <v>13</v>
      </c>
      <c r="B25" s="1" t="s">
        <v>108</v>
      </c>
      <c r="C25" s="1">
        <v>4125.4999987939373</v>
      </c>
      <c r="D25" s="1">
        <v>0</v>
      </c>
      <c r="E25">
        <f t="shared" si="0"/>
        <v>-1.9755307984456316</v>
      </c>
      <c r="F25">
        <f t="shared" si="1"/>
        <v>8.0560883640758876E-2</v>
      </c>
      <c r="G25">
        <f t="shared" si="2"/>
        <v>436.52408325909676</v>
      </c>
      <c r="H25" s="1">
        <v>33</v>
      </c>
      <c r="I25" s="1">
        <v>0</v>
      </c>
      <c r="J25" s="1">
        <v>294.60406494140625</v>
      </c>
      <c r="K25" s="1">
        <v>1909.982177734375</v>
      </c>
      <c r="L25" s="1">
        <v>0</v>
      </c>
      <c r="M25" s="1">
        <v>1312.0069580078125</v>
      </c>
      <c r="N25" s="1">
        <v>371.89773559570313</v>
      </c>
      <c r="O25">
        <f t="shared" si="3"/>
        <v>0.84575559480305396</v>
      </c>
      <c r="P25">
        <f t="shared" si="4"/>
        <v>1</v>
      </c>
      <c r="Q25">
        <f t="shared" si="5"/>
        <v>0.71654286333938133</v>
      </c>
      <c r="R25" s="1">
        <v>-1</v>
      </c>
      <c r="S25" s="1">
        <v>0.87</v>
      </c>
      <c r="T25" s="1">
        <v>0.92</v>
      </c>
      <c r="U25" s="1">
        <v>0</v>
      </c>
      <c r="V25">
        <f t="shared" si="6"/>
        <v>0.87</v>
      </c>
      <c r="W25" t="e">
        <f t="shared" si="7"/>
        <v>#DIV/0!</v>
      </c>
      <c r="X25">
        <f t="shared" si="8"/>
        <v>0.71654286333938133</v>
      </c>
      <c r="Y25">
        <f t="shared" si="9"/>
        <v>0.31307895261927626</v>
      </c>
      <c r="Z25">
        <f>($K$25-M25)/M25</f>
        <v>0.45577137840377352</v>
      </c>
      <c r="AA25" s="1">
        <v>0</v>
      </c>
      <c r="AB25" s="1">
        <v>0.5</v>
      </c>
      <c r="AC25">
        <f t="shared" si="11"/>
        <v>0</v>
      </c>
      <c r="AD25">
        <f t="shared" si="12"/>
        <v>0.46539069872640831</v>
      </c>
      <c r="AE25">
        <f t="shared" si="13"/>
        <v>0.58118121867709771</v>
      </c>
      <c r="AF25">
        <f t="shared" si="14"/>
        <v>22.741970062255859</v>
      </c>
      <c r="AG25" s="1">
        <v>2</v>
      </c>
      <c r="AH25">
        <f t="shared" si="15"/>
        <v>4.644859790802002</v>
      </c>
      <c r="AI25" s="1">
        <v>1</v>
      </c>
      <c r="AJ25">
        <f t="shared" si="16"/>
        <v>9.2897195816040039</v>
      </c>
      <c r="AK25" s="1">
        <v>22.505792617797852</v>
      </c>
      <c r="AL25" s="1">
        <v>22.741970062255859</v>
      </c>
      <c r="AM25" s="1">
        <v>23.022348403930664</v>
      </c>
      <c r="AN25" s="1">
        <v>400.17971801757813</v>
      </c>
      <c r="AO25" s="1">
        <v>400.89608764648438</v>
      </c>
      <c r="AP25" s="1">
        <v>21.287935256958008</v>
      </c>
      <c r="AQ25" s="1">
        <v>21.470294952392578</v>
      </c>
      <c r="AR25" s="1">
        <v>79.524322509765625</v>
      </c>
      <c r="AS25" s="1">
        <v>80.205551147460938</v>
      </c>
      <c r="AT25" s="1">
        <v>499.45095825195313</v>
      </c>
      <c r="AU25" s="1">
        <v>0</v>
      </c>
      <c r="AV25" s="1">
        <v>0.79067158699035645</v>
      </c>
      <c r="AW25" s="1">
        <v>102.22510528564453</v>
      </c>
      <c r="AX25" s="1">
        <v>0.52963453531265259</v>
      </c>
      <c r="AY25" s="1">
        <v>-4.6842992305755615E-2</v>
      </c>
      <c r="AZ25" s="1">
        <v>0.66666668653488159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111115</v>
      </c>
      <c r="BG25">
        <f t="shared" si="17"/>
        <v>2.4972547912597651</v>
      </c>
      <c r="BH25">
        <f t="shared" si="18"/>
        <v>4.6539069872640832E-4</v>
      </c>
      <c r="BI25">
        <f t="shared" si="19"/>
        <v>295.89197006225584</v>
      </c>
      <c r="BJ25">
        <f t="shared" si="20"/>
        <v>295.65579261779783</v>
      </c>
      <c r="BK25">
        <f t="shared" si="21"/>
        <v>0</v>
      </c>
      <c r="BL25">
        <f t="shared" si="22"/>
        <v>-9.2662125375209653E-2</v>
      </c>
      <c r="BM25">
        <f t="shared" si="23"/>
        <v>2.7759843806992714</v>
      </c>
      <c r="BN25">
        <f t="shared" si="24"/>
        <v>27.155603048218161</v>
      </c>
      <c r="BO25">
        <f t="shared" si="25"/>
        <v>5.6853080958255831</v>
      </c>
      <c r="BP25">
        <f t="shared" si="26"/>
        <v>22.623881340026855</v>
      </c>
      <c r="BQ25">
        <f t="shared" si="27"/>
        <v>2.7561665515824072</v>
      </c>
      <c r="BR25">
        <f t="shared" si="28"/>
        <v>7.986826232626866E-2</v>
      </c>
      <c r="BS25">
        <f t="shared" si="29"/>
        <v>2.1948031620221737</v>
      </c>
      <c r="BT25">
        <f t="shared" si="30"/>
        <v>0.56136338956023346</v>
      </c>
      <c r="BU25">
        <f t="shared" si="31"/>
        <v>4.9979432987877818E-2</v>
      </c>
      <c r="BV25">
        <f t="shared" si="32"/>
        <v>44.623720370880626</v>
      </c>
      <c r="BW25">
        <f t="shared" si="33"/>
        <v>1.0888708987452869</v>
      </c>
      <c r="BX25">
        <f t="shared" si="34"/>
        <v>78.726741059854618</v>
      </c>
      <c r="BY25">
        <f t="shared" si="35"/>
        <v>401.1831755994063</v>
      </c>
      <c r="BZ25">
        <f t="shared" si="36"/>
        <v>-3.8767104675470152E-3</v>
      </c>
      <c r="CA25">
        <f t="shared" si="37"/>
        <v>1615.3781127929688</v>
      </c>
      <c r="CB25">
        <f t="shared" si="38"/>
        <v>0</v>
      </c>
      <c r="CC25">
        <f t="shared" si="39"/>
        <v>1312.0069580078125</v>
      </c>
      <c r="CD25">
        <f t="shared" si="40"/>
        <v>0.92402845403620071</v>
      </c>
      <c r="CE25">
        <f t="shared" si="41"/>
        <v>0.37017662613533298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2020_02_04_1500_1_basil_12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2020-02-06T10:55:54Z</dcterms:created>
  <dcterms:modified xsi:type="dcterms:W3CDTF">2020-02-13T09:40:43Z</dcterms:modified>
</cp:coreProperties>
</file>